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HOME\COMERC\Distribuição\Distribuição Terceiros\Contratos pós ICVM 175 (Gestor Contratanto)\Reguladores\Arquivos Ofício\"/>
    </mc:Choice>
  </mc:AlternateContent>
  <xr:revisionPtr revIDLastSave="0" documentId="13_ncr:1_{E634D8F6-AE9D-4DDE-9BB8-88C7B2FB8896}" xr6:coauthVersionLast="47" xr6:coauthVersionMax="47" xr10:uidLastSave="{00000000-0000-0000-0000-000000000000}"/>
  <workbookProtection workbookAlgorithmName="SHA-512" workbookHashValue="vw05sWmYMxy216pGOAKsuQBfPkUApfgv9QhnoKnssuWJZxXa7d5hY95O8LMhEsvMpbo+gMTI5IG34d7F8LbwOw==" workbookSaltValue="b3H38m8ujcnDdg0RIIvPwA==" workbookSpinCount="100000" lockStructure="1"/>
  <bookViews>
    <workbookView xWindow="-120" yWindow="-120" windowWidth="24240" windowHeight="13020" xr2:uid="{66EB045C-F0CE-40A5-9D6C-5F292C3B57C7}"/>
  </bookViews>
  <sheets>
    <sheet name="Transparência Informacional" sheetId="1" r:id="rId1"/>
    <sheet name="Suporte" sheetId="4" state="hidden" r:id="rId2"/>
    <sheet name="Base Contratos Detalhado" sheetId="3" state="hidden" r:id="rId3"/>
    <sheet name="Base Contratos" sheetId="5" state="hidden" r:id="rId4"/>
  </sheets>
  <definedNames>
    <definedName name="_xlnm._FilterDatabase" localSheetId="2" hidden="1">'Base Contratos Detalhado'!$A$3:$Q$13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l="1"/>
  <c r="D23" i="1" s="1"/>
  <c r="C8" i="5" l="1"/>
  <c r="C7" i="5"/>
  <c r="C6" i="5"/>
  <c r="C5" i="5"/>
  <c r="D4" i="5"/>
  <c r="C4" i="5"/>
  <c r="B4" i="5"/>
  <c r="C13" i="3"/>
  <c r="C12" i="3"/>
  <c r="C11" i="3"/>
  <c r="C10" i="3"/>
  <c r="C8" i="3"/>
  <c r="C7" i="3"/>
  <c r="C6" i="3" l="1"/>
  <c r="C4" i="3"/>
  <c r="B4" i="3"/>
  <c r="D4" i="3"/>
  <c r="D11" i="1"/>
  <c r="D10" i="1"/>
  <c r="C5" i="3" l="1"/>
  <c r="B5" i="5"/>
  <c r="D5" i="5"/>
  <c r="D5" i="3"/>
  <c r="B5" i="3"/>
  <c r="C9" i="3" l="1"/>
  <c r="B6" i="5" l="1"/>
  <c r="D6" i="5"/>
  <c r="D6" i="3"/>
  <c r="B7" i="5"/>
  <c r="B6" i="3" l="1"/>
  <c r="D7" i="3"/>
  <c r="B8" i="5"/>
  <c r="D7" i="5" l="1"/>
  <c r="D8" i="5" s="1"/>
  <c r="B7" i="3"/>
  <c r="D8" i="3"/>
  <c r="C43" i="1" l="1"/>
  <c r="I43" i="1" s="1"/>
  <c r="D43" i="1"/>
  <c r="D29" i="1"/>
  <c r="C57" i="1"/>
  <c r="C29" i="1"/>
  <c r="I29" i="1" s="1"/>
  <c r="J29" i="1" s="1"/>
  <c r="D9" i="3"/>
  <c r="G29" i="1" l="1"/>
  <c r="H29" i="1" s="1"/>
  <c r="E29" i="1"/>
  <c r="G43" i="1"/>
  <c r="E43" i="1"/>
  <c r="J43" i="1"/>
  <c r="I57" i="1"/>
  <c r="J57" i="1" s="1"/>
  <c r="B8" i="3"/>
  <c r="B9" i="3" s="1"/>
  <c r="D10" i="3" l="1"/>
  <c r="D11" i="3" s="1"/>
  <c r="D12" i="3" s="1"/>
  <c r="D13" i="3" s="1"/>
  <c r="K29" i="1"/>
  <c r="L29" i="1" s="1"/>
  <c r="F29" i="1"/>
  <c r="E57" i="1"/>
  <c r="F43" i="1"/>
  <c r="K43" i="1"/>
  <c r="L43" i="1" s="1"/>
  <c r="H43" i="1"/>
  <c r="G57" i="1"/>
  <c r="H57" i="1" s="1"/>
  <c r="B10" i="3"/>
  <c r="F57" i="1" l="1"/>
  <c r="K57" i="1"/>
  <c r="L57" i="1" s="1"/>
  <c r="B11" i="3"/>
  <c r="B12" i="3" s="1"/>
  <c r="B13" i="3" s="1"/>
  <c r="B58" i="1"/>
  <c r="C58" i="1" s="1"/>
  <c r="B44" i="1" l="1"/>
  <c r="D44" i="1" s="1"/>
  <c r="B30" i="1"/>
  <c r="C30" i="1" s="1"/>
  <c r="B72" i="1"/>
  <c r="D72" i="1" s="1"/>
  <c r="C71" i="1"/>
  <c r="D71" i="1"/>
  <c r="B59" i="1"/>
  <c r="C59" i="1" s="1"/>
  <c r="B45" i="1" l="1"/>
  <c r="D45" i="1" s="1"/>
  <c r="C44" i="1"/>
  <c r="I44" i="1" s="1"/>
  <c r="J44" i="1" s="1"/>
  <c r="B31" i="1"/>
  <c r="D31" i="1" s="1"/>
  <c r="D30" i="1"/>
  <c r="G30" i="1" s="1"/>
  <c r="H30" i="1" s="1"/>
  <c r="B73" i="1"/>
  <c r="D73" i="1" s="1"/>
  <c r="C72" i="1"/>
  <c r="B60" i="1"/>
  <c r="C60" i="1" s="1"/>
  <c r="I30" i="1"/>
  <c r="J30" i="1" s="1"/>
  <c r="G44" i="1"/>
  <c r="E44" i="1"/>
  <c r="B32" i="1" l="1"/>
  <c r="B46" i="1"/>
  <c r="C45" i="1"/>
  <c r="I45" i="1" s="1"/>
  <c r="C31" i="1"/>
  <c r="I31" i="1" s="1"/>
  <c r="G31" i="1"/>
  <c r="H31" i="1" s="1"/>
  <c r="B74" i="1"/>
  <c r="D74" i="1" s="1"/>
  <c r="C73" i="1"/>
  <c r="C46" i="1"/>
  <c r="I46" i="1" s="1"/>
  <c r="D46" i="1"/>
  <c r="C32" i="1"/>
  <c r="D32" i="1"/>
  <c r="K44" i="1"/>
  <c r="L44" i="1" s="1"/>
  <c r="B47" i="1"/>
  <c r="E30" i="1"/>
  <c r="E58" i="1" s="1"/>
  <c r="F44" i="1"/>
  <c r="G58" i="1"/>
  <c r="H58" i="1" s="1"/>
  <c r="H44" i="1"/>
  <c r="B33" i="1"/>
  <c r="C33" i="1" s="1"/>
  <c r="G45" i="1"/>
  <c r="E45" i="1"/>
  <c r="B61" i="1"/>
  <c r="C61" i="1" s="1"/>
  <c r="J45" i="1"/>
  <c r="I58" i="1"/>
  <c r="J58" i="1" s="1"/>
  <c r="J31" i="1" l="1"/>
  <c r="I59" i="1"/>
  <c r="J59" i="1" s="1"/>
  <c r="E31" i="1"/>
  <c r="F31" i="1" s="1"/>
  <c r="B75" i="1"/>
  <c r="D75" i="1" s="1"/>
  <c r="C74" i="1"/>
  <c r="C47" i="1"/>
  <c r="I47" i="1" s="1"/>
  <c r="D47" i="1"/>
  <c r="I33" i="1"/>
  <c r="J33" i="1" s="1"/>
  <c r="D33" i="1"/>
  <c r="B34" i="1"/>
  <c r="F58" i="1"/>
  <c r="K58" i="1"/>
  <c r="L58" i="1" s="1"/>
  <c r="F30" i="1"/>
  <c r="K30" i="1"/>
  <c r="L30" i="1" s="1"/>
  <c r="B48" i="1"/>
  <c r="G32" i="1"/>
  <c r="H32" i="1" s="1"/>
  <c r="J46" i="1"/>
  <c r="G46" i="1"/>
  <c r="E46" i="1"/>
  <c r="H45" i="1"/>
  <c r="G59" i="1"/>
  <c r="H59" i="1" s="1"/>
  <c r="B62" i="1"/>
  <c r="C62" i="1" s="1"/>
  <c r="I32" i="1"/>
  <c r="J32" i="1" s="1"/>
  <c r="F45" i="1"/>
  <c r="K45" i="1"/>
  <c r="L45" i="1" s="1"/>
  <c r="K31" i="1" l="1"/>
  <c r="L31" i="1" s="1"/>
  <c r="E59" i="1"/>
  <c r="F59" i="1" s="1"/>
  <c r="B76" i="1"/>
  <c r="D76" i="1" s="1"/>
  <c r="C75" i="1"/>
  <c r="D34" i="1"/>
  <c r="C34" i="1"/>
  <c r="D48" i="1"/>
  <c r="C48" i="1"/>
  <c r="I48" i="1" s="1"/>
  <c r="I60" i="1"/>
  <c r="J60" i="1" s="1"/>
  <c r="E32" i="1"/>
  <c r="F32" i="1" s="1"/>
  <c r="H46" i="1"/>
  <c r="G60" i="1"/>
  <c r="H60" i="1" s="1"/>
  <c r="B49" i="1"/>
  <c r="K59" i="1"/>
  <c r="L59" i="1" s="1"/>
  <c r="I61" i="1"/>
  <c r="J61" i="1" s="1"/>
  <c r="J47" i="1"/>
  <c r="B63" i="1"/>
  <c r="C63" i="1" s="1"/>
  <c r="E47" i="1"/>
  <c r="G47" i="1"/>
  <c r="F46" i="1"/>
  <c r="K32" i="1"/>
  <c r="L32" i="1" s="1"/>
  <c r="B35" i="1"/>
  <c r="K46" i="1"/>
  <c r="L46" i="1" s="1"/>
  <c r="G33" i="1"/>
  <c r="H33" i="1" s="1"/>
  <c r="E33" i="1"/>
  <c r="E60" i="1" l="1"/>
  <c r="F60" i="1" s="1"/>
  <c r="B77" i="1"/>
  <c r="D77" i="1" s="1"/>
  <c r="C76" i="1"/>
  <c r="D35" i="1"/>
  <c r="C35" i="1"/>
  <c r="I35" i="1" s="1"/>
  <c r="J35" i="1" s="1"/>
  <c r="C49" i="1"/>
  <c r="D49" i="1"/>
  <c r="K60" i="1"/>
  <c r="L60" i="1" s="1"/>
  <c r="B36" i="1"/>
  <c r="G34" i="1"/>
  <c r="H34" i="1" s="1"/>
  <c r="B50" i="1"/>
  <c r="F47" i="1"/>
  <c r="E61" i="1"/>
  <c r="K47" i="1"/>
  <c r="L47" i="1" s="1"/>
  <c r="B64" i="1"/>
  <c r="J48" i="1"/>
  <c r="I34" i="1"/>
  <c r="J34" i="1" s="1"/>
  <c r="G48" i="1"/>
  <c r="E48" i="1"/>
  <c r="H47" i="1"/>
  <c r="G61" i="1"/>
  <c r="H61" i="1" s="1"/>
  <c r="K33" i="1"/>
  <c r="L33" i="1" s="1"/>
  <c r="F33" i="1"/>
  <c r="B78" i="1" l="1"/>
  <c r="D78" i="1" s="1"/>
  <c r="C77" i="1"/>
  <c r="C64" i="1"/>
  <c r="D64" i="1"/>
  <c r="D50" i="1"/>
  <c r="C50" i="1"/>
  <c r="I50" i="1" s="1"/>
  <c r="J50" i="1" s="1"/>
  <c r="D36" i="1"/>
  <c r="C36" i="1"/>
  <c r="I36" i="1" s="1"/>
  <c r="J36" i="1" s="1"/>
  <c r="E34" i="1"/>
  <c r="F34" i="1" s="1"/>
  <c r="B65" i="1"/>
  <c r="F61" i="1"/>
  <c r="K61" i="1"/>
  <c r="L61" i="1" s="1"/>
  <c r="G49" i="1"/>
  <c r="E49" i="1"/>
  <c r="F48" i="1"/>
  <c r="K48" i="1"/>
  <c r="L48" i="1" s="1"/>
  <c r="K34" i="1"/>
  <c r="L34" i="1" s="1"/>
  <c r="E35" i="1"/>
  <c r="G35" i="1"/>
  <c r="H35" i="1" s="1"/>
  <c r="I49" i="1"/>
  <c r="B37" i="1"/>
  <c r="B51" i="1"/>
  <c r="H48" i="1"/>
  <c r="G62" i="1"/>
  <c r="H62" i="1" s="1"/>
  <c r="I62" i="1"/>
  <c r="J62" i="1" s="1"/>
  <c r="B79" i="1" l="1"/>
  <c r="C78" i="1"/>
  <c r="E62" i="1"/>
  <c r="F62" i="1" s="1"/>
  <c r="D37" i="1"/>
  <c r="C37" i="1"/>
  <c r="I37" i="1" s="1"/>
  <c r="J37" i="1" s="1"/>
  <c r="D65" i="1"/>
  <c r="C65" i="1"/>
  <c r="D51" i="1"/>
  <c r="C51" i="1"/>
  <c r="K49" i="1"/>
  <c r="L49" i="1" s="1"/>
  <c r="I64" i="1"/>
  <c r="J64" i="1" s="1"/>
  <c r="G36" i="1"/>
  <c r="H36" i="1" s="1"/>
  <c r="E36" i="1"/>
  <c r="F36" i="1" s="1"/>
  <c r="B38" i="1"/>
  <c r="K36" i="1"/>
  <c r="L36" i="1" s="1"/>
  <c r="I63" i="1"/>
  <c r="J63" i="1" s="1"/>
  <c r="J49" i="1"/>
  <c r="K62" i="1"/>
  <c r="L62" i="1" s="1"/>
  <c r="B52" i="1"/>
  <c r="F49" i="1"/>
  <c r="E63" i="1"/>
  <c r="K35" i="1"/>
  <c r="L35" i="1" s="1"/>
  <c r="F35" i="1"/>
  <c r="E50" i="1"/>
  <c r="G50" i="1"/>
  <c r="H49" i="1"/>
  <c r="G63" i="1"/>
  <c r="H63" i="1" s="1"/>
  <c r="B66" i="1"/>
  <c r="B80" i="1" l="1"/>
  <c r="B81" i="1" s="1"/>
  <c r="D38" i="1"/>
  <c r="C38" i="1"/>
  <c r="D66" i="1"/>
  <c r="C66" i="1"/>
  <c r="K66" i="1" s="1"/>
  <c r="L66" i="1" s="1"/>
  <c r="K50" i="1"/>
  <c r="L50" i="1" s="1"/>
  <c r="G51" i="1"/>
  <c r="E51" i="1"/>
  <c r="E64" i="1"/>
  <c r="F50" i="1"/>
  <c r="D52" i="1"/>
  <c r="C52" i="1"/>
  <c r="F63" i="1"/>
  <c r="K63" i="1"/>
  <c r="L63" i="1" s="1"/>
  <c r="B39" i="1"/>
  <c r="G64" i="1"/>
  <c r="H64" i="1" s="1"/>
  <c r="H50" i="1"/>
  <c r="I51" i="1"/>
  <c r="K51" i="1" s="1"/>
  <c r="L51" i="1" s="1"/>
  <c r="G37" i="1"/>
  <c r="H37" i="1" s="1"/>
  <c r="E37" i="1"/>
  <c r="F37" i="1" s="1"/>
  <c r="F64" i="1" l="1"/>
  <c r="K64" i="1"/>
  <c r="L64" i="1" s="1"/>
  <c r="K37" i="1"/>
  <c r="L37" i="1" s="1"/>
  <c r="G38" i="1"/>
  <c r="H38" i="1" s="1"/>
  <c r="K38" i="1"/>
  <c r="L38" i="1" s="1"/>
  <c r="I38" i="1"/>
  <c r="J38" i="1" s="1"/>
  <c r="K52" i="1"/>
  <c r="L52" i="1" s="1"/>
  <c r="I52" i="1"/>
  <c r="I65" i="1"/>
  <c r="J65" i="1" s="1"/>
  <c r="J51" i="1"/>
  <c r="G52" i="1"/>
  <c r="E52" i="1"/>
  <c r="F51" i="1"/>
  <c r="E65" i="1"/>
  <c r="G65" i="1"/>
  <c r="H65" i="1" s="1"/>
  <c r="H51" i="1"/>
  <c r="F65" i="1" l="1"/>
  <c r="K65" i="1"/>
  <c r="L65" i="1" s="1"/>
  <c r="I66" i="1"/>
  <c r="J66" i="1" s="1"/>
  <c r="J52" i="1"/>
  <c r="F52" i="1"/>
  <c r="G66" i="1"/>
  <c r="H66" i="1" s="1"/>
  <c r="H52" i="1"/>
  <c r="E38" i="1"/>
  <c r="F38" i="1" s="1"/>
  <c r="E66" i="1" l="1"/>
  <c r="F66" i="1" s="1"/>
</calcChain>
</file>

<file path=xl/sharedStrings.xml><?xml version="1.0" encoding="utf-8"?>
<sst xmlns="http://schemas.openxmlformats.org/spreadsheetml/2006/main" count="287" uniqueCount="130">
  <si>
    <t>FAIXA ATUAL DE REMUNERACAO</t>
  </si>
  <si>
    <t>Faixas de Remuneração*</t>
  </si>
  <si>
    <t>Valor Fixo ou Mínimo
(anual)</t>
  </si>
  <si>
    <t>Taxa de Distribuição
(% sob o PL)</t>
  </si>
  <si>
    <t>Taxa de Performance
(do que exceder o
benchmark)</t>
  </si>
  <si>
    <t>Taxa de Gestão
(sob o PL)</t>
  </si>
  <si>
    <t>Fundo</t>
  </si>
  <si>
    <t>Fundo:</t>
  </si>
  <si>
    <t>Intrag DTVM</t>
  </si>
  <si>
    <t>Ventor Prev Itaú FIE</t>
  </si>
  <si>
    <t>Adm</t>
  </si>
  <si>
    <t>OUTRAS RECEITAS
RECEBIDAS PELO
DISTRIBUIDOR PAGAS
DIRETAMENTE PELOS
ESSENCIAIS</t>
  </si>
  <si>
    <t>CASO APLICÁVEL - CONDIÇÕES
COMPLEMENTARES SOBRE
A FORMA DE
REMUNERAÇÃO DO
DISTRIBUIDOR***</t>
  </si>
  <si>
    <t>CNPJ:</t>
  </si>
  <si>
    <t>07.088.369/0001-47</t>
  </si>
  <si>
    <t>08.817.499/0001-36</t>
  </si>
  <si>
    <t>49.508.091/0001-60</t>
  </si>
  <si>
    <t>CNPJ</t>
  </si>
  <si>
    <t>Subclasse</t>
  </si>
  <si>
    <t>Classe</t>
  </si>
  <si>
    <t>Ventor Multimercado Macro FIM</t>
  </si>
  <si>
    <t>Ventor Multimercado Prev Itaú FIM</t>
  </si>
  <si>
    <t>Ventor Hedge Master FIM</t>
  </si>
  <si>
    <t>Ventor Prev Itaú FIM</t>
  </si>
  <si>
    <t>CÓDIGO DA SUBCLASSE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</si>
  <si>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</si>
  <si>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</si>
  <si>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</si>
  <si>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</si>
  <si>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</si>
  <si>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</si>
  <si>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</si>
  <si>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CISÃO DE PARCELA ILIQUIDA</t>
  </si>
  <si>
    <t>BARREIRAS AOS RESGATES</t>
  </si>
  <si>
    <t>PERIODICIDADE DE PAGAMENTO DA PERFORMANCE</t>
  </si>
  <si>
    <t>PERMITE INTEGRALIZAÇÃO E RESGATE EM ATIVOS?</t>
  </si>
  <si>
    <t>CNPJ da Classe</t>
  </si>
  <si>
    <t>09.489.380/0001-44</t>
  </si>
  <si>
    <t>49.448.801/0001-03</t>
  </si>
  <si>
    <t>Resumo Qualitativo</t>
  </si>
  <si>
    <t>TAXA GLOBAL DA SUBCLASSE</t>
  </si>
  <si>
    <t>TAXA DE PERFORMANCE DA SUBCLASSE</t>
  </si>
  <si>
    <t>Resumo Quantitativo</t>
  </si>
  <si>
    <t>20% DO QUE EXCEDER O 100% DO CDI</t>
  </si>
  <si>
    <t>Anual</t>
  </si>
  <si>
    <t>D+0 da data do pedido</t>
  </si>
  <si>
    <t>D+30 (dias corridos) da data do pedido</t>
  </si>
  <si>
    <t>D+1 (dias úteis) da data da conversão</t>
  </si>
  <si>
    <t>Sim</t>
  </si>
  <si>
    <t>Não</t>
  </si>
  <si>
    <t>10% DO QUE EXCEDER O 100% DO CDI</t>
  </si>
  <si>
    <t>De R$ 0 MM a R$ 300 MM</t>
  </si>
  <si>
    <t>De R$ 300 MM a R$ 500 MM</t>
  </si>
  <si>
    <t>De R$ 500 MM a R$ 1 BI</t>
  </si>
  <si>
    <t>Acima de R$ 1 BI</t>
  </si>
  <si>
    <t>Remuneração Intrag</t>
  </si>
  <si>
    <t>PL total dos FUNDOS</t>
  </si>
  <si>
    <t>FIC (% a.a.)</t>
  </si>
  <si>
    <t>FIs (% a.a.)</t>
  </si>
  <si>
    <t>N/A</t>
  </si>
  <si>
    <t>PATRIMÔNIO LÍQUIDO DOS FUNDOS</t>
  </si>
  <si>
    <t>Até R$ 300.000.000,00</t>
  </si>
  <si>
    <t>De R$ 300.000.000,01 até R$ 400.000.000,00</t>
  </si>
  <si>
    <t>De R$ 400.000.000,01 até R$ 500.000.000,00</t>
  </si>
  <si>
    <t>De R$ 500.000.000,01 até 1.000.000.000,00</t>
  </si>
  <si>
    <t>De R$ 1.000.000.000,01 até 2.000.000.000,00</t>
  </si>
  <si>
    <t>Acima de R$ 2.000.000.000,00</t>
  </si>
  <si>
    <t>TAXA ADM</t>
  </si>
  <si>
    <t>0.12%**</t>
  </si>
  <si>
    <t>Ordem</t>
  </si>
  <si>
    <t>Distribuidor</t>
  </si>
  <si>
    <t>Sem Faixas</t>
  </si>
  <si>
    <t>-</t>
  </si>
  <si>
    <t>Até R$350.000,00</t>
  </si>
  <si>
    <t>CNPJ DISTRIBUIDOR</t>
  </si>
  <si>
    <t>Ordem Faixa</t>
  </si>
  <si>
    <t>Ordem Sem Faixa</t>
  </si>
  <si>
    <t>Investidores em Geral</t>
  </si>
  <si>
    <t>R$10.000,00</t>
  </si>
  <si>
    <t>Investidores Qualificados</t>
  </si>
  <si>
    <t>PGBL/VGBL via Seguradora</t>
  </si>
  <si>
    <t>R$1,00</t>
  </si>
  <si>
    <t>D+2 (dias úteis) da data da conversão</t>
  </si>
  <si>
    <t>D+8 (dias úteis) da data do pedido</t>
  </si>
  <si>
    <t>Não se aplica</t>
  </si>
  <si>
    <t>Banco Andbank (Brasil) S.A</t>
  </si>
  <si>
    <t>Ativa Investimentos S.A.</t>
  </si>
  <si>
    <t>Banco BTG Pactual S.A</t>
  </si>
  <si>
    <t>Genial Institucional CCTVM</t>
  </si>
  <si>
    <t>05.816.451/0001-15</t>
  </si>
  <si>
    <t>33.775.974/0001-04</t>
  </si>
  <si>
    <t>30.306.294/0001-45</t>
  </si>
  <si>
    <t>48.795.256/0001-69</t>
  </si>
  <si>
    <t>18.945.670/0001-46</t>
  </si>
  <si>
    <t>Inter DTVM</t>
  </si>
  <si>
    <t>Itau Unibanco S.A.</t>
  </si>
  <si>
    <t>60.701.190/0001-04</t>
  </si>
  <si>
    <t>XP Investimentos CCTVM</t>
  </si>
  <si>
    <t>62.169.875/0001-79</t>
  </si>
  <si>
    <t>Nu Invest CV S.A.</t>
  </si>
  <si>
    <t>% com base no valor devido ao Gestor (1= Sim / 0= Não)</t>
  </si>
  <si>
    <t>02.332.886/0001-04</t>
  </si>
  <si>
    <t>Simulação de Cenário</t>
  </si>
  <si>
    <t>Taxas</t>
  </si>
  <si>
    <t>Investimento</t>
  </si>
  <si>
    <t>Pfee Fundo</t>
  </si>
  <si>
    <t>Gestor</t>
  </si>
  <si>
    <t>Rateio</t>
  </si>
  <si>
    <t>% do PL</t>
  </si>
  <si>
    <t>R$</t>
  </si>
  <si>
    <t>Administrador</t>
  </si>
  <si>
    <t>Taxa Total</t>
  </si>
  <si>
    <t>Remuneração BTG</t>
  </si>
  <si>
    <t>Taxa de Performance</t>
  </si>
  <si>
    <t>Distribuidor 1</t>
  </si>
  <si>
    <t>Distribuidor 2</t>
  </si>
  <si>
    <t>Distribuidor 3</t>
  </si>
  <si>
    <t>CVM 175 - Transparência Informacional</t>
  </si>
  <si>
    <t>Selecione abaixo um de nossos fundos para consultar a simulação de cenário referente à sua Transparência Informacional.</t>
  </si>
  <si>
    <t>Taxa de Administração Global</t>
  </si>
  <si>
    <t>Lista de Distribuidores Contratados</t>
  </si>
  <si>
    <t>Rentabilidade Acima do Indexador</t>
  </si>
  <si>
    <t>Remuneração dos Prestadores de Serviço</t>
  </si>
  <si>
    <t>* Todas as taxas estão expressas ao ano (% a.a.). A taxa de administração global não considera taxa de custódia.</t>
  </si>
  <si>
    <t>*** Esta simulação apresenta apenas informações ilustrativas acerca da remuneração do gestor de recursos, do administrador fiduciário e do distribuidor, com o objetivo de exemplificar cenários hipotéticos de rentabilidade da classe/subclasse, sem vinculação aos valores efetivamente recebidos a título de remuneração desta classe/subclasse.</t>
  </si>
  <si>
    <t>** O conteúdo desta simulação de cenários está atualizado e refere-se ao mês em que ocorreram as últimas alterações dos acordos comerciais firmados. Quaisquer alterações ou novos acordos serão incorporados até o 5º (quinto) dia útil do mês subsequente à sua formalização.</t>
  </si>
  <si>
    <t>Ventor Hedge FIF CIC</t>
  </si>
  <si>
    <t>Nirvana FIF CIC</t>
  </si>
  <si>
    <t>Banco Safra</t>
  </si>
  <si>
    <t>58.160.789/0001-28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</si>
</sst>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R$-416]\ * #,##0.00_-;\-[$R$-416]\ * #,##0.00_-;_-[$R$-416]\ * &quot;-&quot;??_-;_-@_-"/>
    <numFmt numFmtId="165" formatCode="0%\ \a\a"/>
    <numFmt numFmtId="166" formatCode="0.00%\ \a\a"/>
    <numFmt numFmtId="168" formatCode="0.000%"/>
    <numFmt numFmtId="169" formatCode="0.000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Gill Sans"/>
    </font>
    <font>
      <sz val="11"/>
      <color theme="0"/>
      <name val="Gill Sans"/>
    </font>
    <font>
      <sz val="11"/>
      <name val="Gill Sans"/>
    </font>
    <font>
      <b/>
      <sz val="11"/>
      <color theme="0"/>
      <name val="Gill Sans"/>
    </font>
    <font>
      <b/>
      <sz val="16"/>
      <color theme="0"/>
      <name val="Gill Sans"/>
    </font>
    <font>
      <sz val="11"/>
      <color rgb="FF00313C"/>
      <name val="Gill Sans"/>
    </font>
    <font>
      <sz val="11"/>
      <color theme="0"/>
      <name val="Gill Sans Nova"/>
      <family val="2"/>
    </font>
    <font>
      <sz val="24"/>
      <color theme="0"/>
      <name val="Gill Sans Nova"/>
      <family val="2"/>
    </font>
    <font>
      <sz val="22"/>
      <color theme="0"/>
      <name val="Gill Sans Nova"/>
      <family val="2"/>
    </font>
    <font>
      <sz val="18"/>
      <color theme="0"/>
      <name val="Gill Sans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313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0" fillId="4" borderId="1" xfId="0" applyFill="1" applyBorder="1"/>
    <xf numFmtId="43" fontId="0" fillId="4" borderId="1" xfId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0" fillId="4" borderId="1" xfId="0" applyNumberFormat="1" applyFill="1" applyBorder="1"/>
    <xf numFmtId="165" fontId="0" fillId="4" borderId="1" xfId="0" applyNumberFormat="1" applyFill="1" applyBorder="1"/>
    <xf numFmtId="166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6" borderId="0" xfId="0" applyFont="1" applyFill="1" applyProtection="1"/>
    <xf numFmtId="0" fontId="9" fillId="6" borderId="0" xfId="0" applyFont="1" applyFill="1" applyProtection="1"/>
    <xf numFmtId="0" fontId="4" fillId="0" borderId="0" xfId="0" applyFont="1" applyProtection="1"/>
    <xf numFmtId="0" fontId="5" fillId="6" borderId="0" xfId="0" applyFont="1" applyFill="1" applyProtection="1"/>
    <xf numFmtId="0" fontId="11" fillId="6" borderId="5" xfId="0" applyFont="1" applyFill="1" applyBorder="1" applyAlignment="1" applyProtection="1">
      <alignment vertical="center"/>
    </xf>
    <xf numFmtId="0" fontId="5" fillId="6" borderId="5" xfId="0" applyFont="1" applyFill="1" applyBorder="1" applyProtection="1"/>
    <xf numFmtId="0" fontId="10" fillId="6" borderId="0" xfId="0" applyFont="1" applyFill="1" applyProtection="1"/>
    <xf numFmtId="0" fontId="7" fillId="6" borderId="1" xfId="0" applyFont="1" applyFill="1" applyBorder="1" applyProtection="1"/>
    <xf numFmtId="0" fontId="7" fillId="6" borderId="0" xfId="0" applyFont="1" applyFill="1" applyProtection="1"/>
    <xf numFmtId="0" fontId="7" fillId="5" borderId="0" xfId="0" applyFont="1" applyFill="1" applyAlignment="1" applyProtection="1">
      <alignment horizontal="center" vertical="center"/>
    </xf>
    <xf numFmtId="0" fontId="7" fillId="6" borderId="5" xfId="0" applyFont="1" applyFill="1" applyBorder="1" applyAlignment="1" applyProtection="1">
      <alignment wrapText="1"/>
    </xf>
    <xf numFmtId="10" fontId="5" fillId="6" borderId="5" xfId="2" applyNumberFormat="1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wrapText="1"/>
    </xf>
    <xf numFmtId="10" fontId="5" fillId="6" borderId="5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Alignment="1" applyProtection="1">
      <alignment wrapText="1"/>
    </xf>
    <xf numFmtId="0" fontId="5" fillId="6" borderId="0" xfId="0" applyFont="1" applyFill="1" applyAlignment="1" applyProtection="1">
      <alignment vertical="center" wrapText="1"/>
    </xf>
    <xf numFmtId="0" fontId="12" fillId="6" borderId="0" xfId="0" applyFont="1" applyFill="1" applyProtection="1"/>
    <xf numFmtId="0" fontId="7" fillId="5" borderId="0" xfId="0" applyFont="1" applyFill="1" applyProtection="1"/>
    <xf numFmtId="0" fontId="7" fillId="5" borderId="0" xfId="0" applyFont="1" applyFill="1" applyAlignment="1" applyProtection="1">
      <alignment wrapText="1"/>
    </xf>
    <xf numFmtId="10" fontId="5" fillId="6" borderId="0" xfId="2" applyNumberFormat="1" applyFont="1" applyFill="1" applyBorder="1" applyAlignment="1" applyProtection="1">
      <alignment horizontal="center" vertical="center"/>
    </xf>
    <xf numFmtId="10" fontId="5" fillId="6" borderId="0" xfId="2" applyNumberFormat="1" applyFont="1" applyFill="1" applyBorder="1" applyProtection="1"/>
    <xf numFmtId="0" fontId="13" fillId="6" borderId="0" xfId="0" applyFont="1" applyFill="1" applyProtection="1"/>
    <xf numFmtId="0" fontId="4" fillId="6" borderId="0" xfId="0" applyFont="1" applyFill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5" borderId="0" xfId="0" applyFont="1" applyFill="1" applyAlignment="1" applyProtection="1">
      <alignment horizontal="center" vertical="center"/>
    </xf>
    <xf numFmtId="169" fontId="5" fillId="6" borderId="0" xfId="0" applyNumberFormat="1" applyFont="1" applyFill="1" applyAlignment="1" applyProtection="1">
      <alignment vertical="center"/>
    </xf>
    <xf numFmtId="0" fontId="7" fillId="6" borderId="5" xfId="0" applyFont="1" applyFill="1" applyBorder="1" applyAlignment="1" applyProtection="1">
      <alignment horizontal="center" vertical="center"/>
    </xf>
    <xf numFmtId="9" fontId="5" fillId="6" borderId="5" xfId="2" applyFont="1" applyFill="1" applyBorder="1" applyAlignment="1" applyProtection="1">
      <alignment horizontal="center" vertical="center"/>
    </xf>
    <xf numFmtId="10" fontId="5" fillId="6" borderId="5" xfId="0" applyNumberFormat="1" applyFont="1" applyFill="1" applyBorder="1" applyAlignment="1" applyProtection="1">
      <alignment horizontal="center" vertical="center"/>
    </xf>
    <xf numFmtId="164" fontId="5" fillId="6" borderId="5" xfId="0" applyNumberFormat="1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9" fontId="5" fillId="6" borderId="6" xfId="2" applyFont="1" applyFill="1" applyBorder="1" applyAlignment="1" applyProtection="1">
      <alignment horizontal="center" vertical="center"/>
    </xf>
    <xf numFmtId="10" fontId="5" fillId="6" borderId="6" xfId="0" applyNumberFormat="1" applyFont="1" applyFill="1" applyBorder="1" applyAlignment="1" applyProtection="1">
      <alignment horizontal="center" vertical="center"/>
    </xf>
    <xf numFmtId="164" fontId="5" fillId="6" borderId="6" xfId="0" applyNumberFormat="1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5" fillId="6" borderId="0" xfId="0" applyFont="1" applyFill="1" applyAlignment="1" applyProtection="1">
      <alignment horizontal="center" vertical="center"/>
    </xf>
    <xf numFmtId="9" fontId="5" fillId="6" borderId="0" xfId="2" applyFont="1" applyFill="1" applyBorder="1" applyAlignment="1" applyProtection="1">
      <alignment horizontal="center" vertical="center"/>
    </xf>
    <xf numFmtId="10" fontId="5" fillId="6" borderId="0" xfId="0" applyNumberFormat="1" applyFont="1" applyFill="1" applyAlignment="1" applyProtection="1">
      <alignment horizontal="center" vertical="center"/>
    </xf>
    <xf numFmtId="164" fontId="5" fillId="6" borderId="0" xfId="0" applyNumberFormat="1" applyFont="1" applyFill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0" fontId="5" fillId="6" borderId="0" xfId="0" applyFont="1" applyFill="1" applyAlignment="1" applyProtection="1">
      <alignment horizontal="center"/>
    </xf>
    <xf numFmtId="0" fontId="5" fillId="6" borderId="0" xfId="0" applyFont="1" applyFill="1" applyAlignment="1" applyProtection="1">
      <alignment horizontal="center"/>
    </xf>
    <xf numFmtId="0" fontId="5" fillId="6" borderId="0" xfId="0" applyFont="1" applyFill="1" applyAlignment="1" applyProtection="1">
      <alignment horizontal="left"/>
    </xf>
    <xf numFmtId="0" fontId="5" fillId="6" borderId="0" xfId="0" applyFont="1" applyFill="1" applyAlignment="1" applyProtection="1">
      <alignment horizontal="left" vertical="top" wrapText="1"/>
    </xf>
    <xf numFmtId="0" fontId="5" fillId="6" borderId="0" xfId="0" applyFont="1" applyFill="1" applyAlignment="1" applyProtection="1">
      <alignment vertical="top" wrapText="1"/>
    </xf>
    <xf numFmtId="0" fontId="6" fillId="4" borderId="8" xfId="0" applyFont="1" applyFill="1" applyBorder="1" applyAlignment="1" applyProtection="1">
      <alignment horizontal="left" vertical="center"/>
      <protection locked="0"/>
    </xf>
    <xf numFmtId="164" fontId="6" fillId="4" borderId="0" xfId="1" applyNumberFormat="1" applyFont="1" applyFill="1" applyBorder="1" applyAlignment="1" applyProtection="1">
      <alignment horizontal="center" vertical="center"/>
      <protection locked="0"/>
    </xf>
    <xf numFmtId="9" fontId="6" fillId="4" borderId="0" xfId="0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13C"/>
      <color rgb="FF035453"/>
      <color rgb="FFB7F3FF"/>
      <color rgb="FF003F4C"/>
      <color rgb="FF005566"/>
      <color rgb="FF0066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463224C-1402-4AC4-94F6-ECC3EA255042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f8ccf5e0-b831-4eae-81f8-0e16f8a43db8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5546-9A0B-4D8F-861F-73F345D3743B}">
  <sheetPr codeName="Sheet1"/>
  <dimension ref="A1:Z1000"/>
  <sheetViews>
    <sheetView showGridLines="0" tabSelected="1" zoomScaleNormal="100" workbookViewId="0">
      <selection activeCell="C7" sqref="C7:E7"/>
    </sheetView>
  </sheetViews>
  <sheetFormatPr defaultColWidth="0" defaultRowHeight="14.25" zeroHeight="1"/>
  <cols>
    <col min="1" max="1" width="9.140625" style="16" customWidth="1"/>
    <col min="2" max="2" width="9.140625" style="16" hidden="1" customWidth="1"/>
    <col min="3" max="3" width="35.42578125" style="16" customWidth="1"/>
    <col min="4" max="5" width="13.28515625" style="16" customWidth="1"/>
    <col min="6" max="6" width="21.5703125" style="16" customWidth="1"/>
    <col min="7" max="7" width="13.28515625" style="16" customWidth="1"/>
    <col min="8" max="8" width="21.5703125" style="16" customWidth="1"/>
    <col min="9" max="9" width="13.28515625" style="16" customWidth="1"/>
    <col min="10" max="10" width="21.5703125" style="16" customWidth="1"/>
    <col min="11" max="11" width="13.28515625" style="16" customWidth="1"/>
    <col min="12" max="12" width="21.5703125" style="16" customWidth="1"/>
    <col min="13" max="13" width="26.140625" style="16" customWidth="1"/>
    <col min="14" max="15" width="18.7109375" style="16" customWidth="1"/>
    <col min="16" max="16" width="25.28515625" style="16" hidden="1" customWidth="1"/>
    <col min="17" max="17" width="12.5703125" style="16" hidden="1" customWidth="1"/>
    <col min="18" max="18" width="11.28515625" style="16" hidden="1" customWidth="1"/>
    <col min="19" max="19" width="15.28515625" style="16" hidden="1" customWidth="1"/>
    <col min="20" max="16384" width="9.140625" style="16" hidden="1"/>
  </cols>
  <sheetData>
    <row r="1" spans="1:26">
      <c r="A1" s="21"/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>
      <c r="A2" s="21"/>
      <c r="B2" s="2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39" customHeight="1">
      <c r="A3" s="21"/>
      <c r="B3" s="22"/>
      <c r="C3" s="25" t="s">
        <v>117</v>
      </c>
      <c r="D3" s="26"/>
      <c r="E3" s="26"/>
      <c r="F3" s="26"/>
      <c r="G3" s="26"/>
      <c r="H3" s="26"/>
      <c r="I3" s="26"/>
      <c r="J3" s="26"/>
      <c r="K3" s="26"/>
      <c r="L3" s="26"/>
      <c r="M3" s="24"/>
      <c r="N3" s="24"/>
      <c r="O3" s="2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1"/>
      <c r="B4" s="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2.5" customHeight="1">
      <c r="A5" s="21"/>
      <c r="B5" s="22"/>
      <c r="C5" s="27" t="s">
        <v>118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2.5" customHeight="1">
      <c r="A6" s="21"/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2.5" customHeight="1">
      <c r="A7" s="21"/>
      <c r="B7" s="22"/>
      <c r="C7" s="73" t="s">
        <v>126</v>
      </c>
      <c r="D7" s="76"/>
      <c r="E7" s="76"/>
      <c r="F7" s="24"/>
      <c r="G7" s="24"/>
      <c r="H7" s="24"/>
      <c r="I7" s="24"/>
      <c r="J7" s="24"/>
      <c r="K7" s="24"/>
      <c r="L7" s="24"/>
      <c r="M7" s="21"/>
      <c r="N7" s="21"/>
      <c r="O7" s="21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2.5" customHeight="1">
      <c r="A8" s="21"/>
      <c r="B8" s="2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2.5" hidden="1" customHeight="1">
      <c r="A9" s="21"/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2.5" hidden="1" customHeight="1">
      <c r="A10" s="21"/>
      <c r="B10" s="22"/>
      <c r="C10" s="28" t="s">
        <v>7</v>
      </c>
      <c r="D10" s="28" t="e">
        <f>VLOOKUP($C$7,Suporte!$B$5:$F$7,6,0)</f>
        <v>#REF!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2.5" hidden="1" customHeight="1">
      <c r="A11" s="21"/>
      <c r="B11" s="22"/>
      <c r="C11" s="28" t="s">
        <v>13</v>
      </c>
      <c r="D11" s="28" t="e">
        <f>VLOOKUP(C7,Suporte!$B$5:$E$7,5,0)</f>
        <v>#REF!</v>
      </c>
      <c r="E11" s="29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2.5" hidden="1" customHeight="1">
      <c r="A12" s="21"/>
      <c r="B12" s="22"/>
      <c r="C12" s="29"/>
      <c r="D12" s="29"/>
      <c r="E12" s="2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2.5" hidden="1" customHeight="1">
      <c r="A13" s="21"/>
      <c r="B13" s="22"/>
      <c r="C13" s="29"/>
      <c r="D13" s="29"/>
      <c r="E13" s="29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2.5" hidden="1" customHeight="1">
      <c r="A14" s="21"/>
      <c r="B14" s="22"/>
      <c r="C14" s="29"/>
      <c r="D14" s="29"/>
      <c r="E14" s="29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7.25" customHeight="1">
      <c r="A15" s="21"/>
      <c r="B15" s="22"/>
      <c r="C15" s="30" t="s">
        <v>103</v>
      </c>
      <c r="D15" s="30"/>
      <c r="E15" s="30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2.5" customHeight="1">
      <c r="A16" s="21"/>
      <c r="B16" s="22"/>
      <c r="C16" s="31" t="s">
        <v>119</v>
      </c>
      <c r="D16" s="32">
        <f>VLOOKUP($C$7,Suporte!$B$16:$O$18,2,0)</f>
        <v>1.95E-2</v>
      </c>
      <c r="E16" s="3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2.5" customHeight="1">
      <c r="A17" s="21"/>
      <c r="B17" s="22"/>
      <c r="C17" s="33" t="s">
        <v>113</v>
      </c>
      <c r="D17" s="34">
        <f>_xlfn.NUMBERVALUE(LEFT(VLOOKUP($C$7,Suporte!$B$16:$O$18,3,0),4))</f>
        <v>0.2</v>
      </c>
      <c r="E17" s="3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9.25" customHeight="1">
      <c r="A18" s="21"/>
      <c r="B18" s="22"/>
      <c r="C18" s="35"/>
      <c r="D18" s="36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9.25">
      <c r="A19" s="21"/>
      <c r="B19" s="22"/>
      <c r="C19" s="37" t="s">
        <v>102</v>
      </c>
      <c r="D19" s="29"/>
      <c r="E19" s="29"/>
      <c r="F19" s="29"/>
      <c r="G19" s="29"/>
      <c r="H19" s="29"/>
      <c r="I19" s="29"/>
      <c r="J19" s="29"/>
      <c r="K19" s="29"/>
      <c r="L19" s="24"/>
      <c r="M19" s="24"/>
      <c r="N19" s="24"/>
      <c r="O19" s="24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1.25" customHeight="1">
      <c r="A20" s="21"/>
      <c r="B20" s="22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9.5" customHeight="1">
      <c r="A21" s="21"/>
      <c r="B21" s="22"/>
      <c r="C21" s="38" t="s">
        <v>104</v>
      </c>
      <c r="D21" s="74">
        <v>10000</v>
      </c>
      <c r="E21" s="7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9.5" customHeight="1">
      <c r="A22" s="21"/>
      <c r="B22" s="22"/>
      <c r="C22" s="39" t="s">
        <v>121</v>
      </c>
      <c r="D22" s="75">
        <v>0.02</v>
      </c>
      <c r="E22" s="7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9.5" hidden="1" customHeight="1">
      <c r="A23" s="21"/>
      <c r="B23" s="22"/>
      <c r="C23" s="29" t="s">
        <v>105</v>
      </c>
      <c r="D23" s="40">
        <f>IF(D22*D17&lt;0,0,D22*D17)</f>
        <v>4.0000000000000001E-3</v>
      </c>
      <c r="E23" s="40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2.5" customHeight="1">
      <c r="A24" s="21"/>
      <c r="B24" s="22"/>
      <c r="C24" s="24"/>
      <c r="D24" s="41"/>
      <c r="E24" s="41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2.5" customHeight="1">
      <c r="A25" s="21"/>
      <c r="B25" s="22"/>
      <c r="C25" s="42" t="s">
        <v>122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>
      <c r="A26" s="21"/>
      <c r="B26" s="2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ht="22.5" customHeight="1">
      <c r="A27" s="43"/>
      <c r="B27" s="44"/>
      <c r="C27" s="30" t="s">
        <v>103</v>
      </c>
      <c r="D27" s="30"/>
      <c r="E27" s="30" t="s">
        <v>106</v>
      </c>
      <c r="F27" s="30"/>
      <c r="G27" s="30" t="s">
        <v>70</v>
      </c>
      <c r="H27" s="30"/>
      <c r="I27" s="30" t="s">
        <v>110</v>
      </c>
      <c r="J27" s="30"/>
      <c r="K27" s="30" t="s">
        <v>111</v>
      </c>
      <c r="L27" s="30"/>
      <c r="M27" s="45"/>
      <c r="N27" s="45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17" customFormat="1" ht="22.5" customHeight="1">
      <c r="A28" s="43"/>
      <c r="B28" s="44"/>
      <c r="C28" s="47" t="s">
        <v>70</v>
      </c>
      <c r="D28" s="47" t="s">
        <v>107</v>
      </c>
      <c r="E28" s="47" t="s">
        <v>108</v>
      </c>
      <c r="F28" s="47" t="s">
        <v>109</v>
      </c>
      <c r="G28" s="47" t="s">
        <v>108</v>
      </c>
      <c r="H28" s="47" t="s">
        <v>109</v>
      </c>
      <c r="I28" s="47" t="s">
        <v>108</v>
      </c>
      <c r="J28" s="47" t="s">
        <v>109</v>
      </c>
      <c r="K28" s="47" t="s">
        <v>108</v>
      </c>
      <c r="L28" s="47" t="s">
        <v>109</v>
      </c>
      <c r="M28" s="45"/>
      <c r="N28" s="48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s="17" customFormat="1" ht="22.5" customHeight="1">
      <c r="A29" s="43"/>
      <c r="B29" s="44">
        <v>1</v>
      </c>
      <c r="C29" s="49" t="str">
        <f>VLOOKUP($B29,'Base Contratos'!$D$4:$P$1021,3,0)</f>
        <v>Distribuidor 1</v>
      </c>
      <c r="D29" s="50">
        <f>IFERROR(VLOOKUP(B29,'Base Contratos'!$D:$J,6,0),"")</f>
        <v>0.4</v>
      </c>
      <c r="E29" s="51">
        <f>IFERROR($D$16*(1-D29)-I29,"")</f>
        <v>1.11E-2</v>
      </c>
      <c r="F29" s="52">
        <f>IFERROR($D$21*E29,"")</f>
        <v>111</v>
      </c>
      <c r="G29" s="51">
        <f>IFERROR($D$16*(D29),"")</f>
        <v>7.8000000000000005E-3</v>
      </c>
      <c r="H29" s="52">
        <f>IFERROR($D$21*G29,"")</f>
        <v>78</v>
      </c>
      <c r="I29" s="51">
        <f>IF(C29="","",Suporte!$C$29)</f>
        <v>5.9999999999999995E-4</v>
      </c>
      <c r="J29" s="52">
        <f>IFERROR($D$21*I29,"")</f>
        <v>5.9999999999999991</v>
      </c>
      <c r="K29" s="51">
        <f>IF(C29="","",E29+G29+I29)</f>
        <v>1.95E-2</v>
      </c>
      <c r="L29" s="52">
        <f>IFERROR($D$21*K29,"")</f>
        <v>195</v>
      </c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s="17" customFormat="1" ht="22.5" customHeight="1">
      <c r="A30" s="43"/>
      <c r="B30" s="44">
        <f>IF(B29&gt;=MAX('Base Contratos Detalhado'!$D:$D),"",'Transparência Informacional'!B29+1)</f>
        <v>2</v>
      </c>
      <c r="C30" s="53" t="str">
        <f>IFERROR(VLOOKUP($B30,'Base Contratos'!$D$4:$P$1021,3,0),"")</f>
        <v>Distribuidor 2</v>
      </c>
      <c r="D30" s="54">
        <f>IFERROR(VLOOKUP(B30,'Base Contratos'!$D:$J,6,0),"")</f>
        <v>0.3</v>
      </c>
      <c r="E30" s="55">
        <f t="shared" ref="E30:E38" si="0">IFERROR($D$16*(1-D30)-I30,"")</f>
        <v>1.3049999999999999E-2</v>
      </c>
      <c r="F30" s="56">
        <f t="shared" ref="F30:H38" si="1">IFERROR($D$21*E30,"")</f>
        <v>130.5</v>
      </c>
      <c r="G30" s="55">
        <f t="shared" ref="G30:G38" si="2">IFERROR($D$16*(D30),"")</f>
        <v>5.8500000000000002E-3</v>
      </c>
      <c r="H30" s="56">
        <f t="shared" si="1"/>
        <v>58.5</v>
      </c>
      <c r="I30" s="55">
        <f>IF(C30="","",Suporte!$C$29)</f>
        <v>5.9999999999999995E-4</v>
      </c>
      <c r="J30" s="56">
        <f t="shared" ref="J30:J38" si="3">IFERROR($D$21*I30,"")</f>
        <v>5.9999999999999991</v>
      </c>
      <c r="K30" s="55">
        <f t="shared" ref="K30:K38" si="4">IF(C30="","",E30+G30+I30)</f>
        <v>1.95E-2</v>
      </c>
      <c r="L30" s="56">
        <f t="shared" ref="L30:L38" si="5">IFERROR($D$21*K30,"")</f>
        <v>195</v>
      </c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s="17" customFormat="1" ht="22.5" customHeight="1">
      <c r="A31" s="43"/>
      <c r="B31" s="44">
        <f>IF(B30&gt;=MAX('Base Contratos Detalhado'!$D:$D),"",'Transparência Informacional'!B30+1)</f>
        <v>3</v>
      </c>
      <c r="C31" s="53" t="str">
        <f>IFERROR(VLOOKUP($B31,'Base Contratos'!$D$4:$P$1021,3,0),"")</f>
        <v>Distribuidor 3</v>
      </c>
      <c r="D31" s="54">
        <f>IFERROR(VLOOKUP(B31,'Base Contratos'!$D:$J,6,0),"")</f>
        <v>0.3</v>
      </c>
      <c r="E31" s="55">
        <f t="shared" ref="E31" si="6">IFERROR($D$16*(1-D31)-I31,"")</f>
        <v>1.3049999999999999E-2</v>
      </c>
      <c r="F31" s="56">
        <f t="shared" ref="F31" si="7">IFERROR($D$21*E31,"")</f>
        <v>130.5</v>
      </c>
      <c r="G31" s="55">
        <f t="shared" ref="G31" si="8">IFERROR($D$16*(D31),"")</f>
        <v>5.8500000000000002E-3</v>
      </c>
      <c r="H31" s="56">
        <f t="shared" ref="H31" si="9">IFERROR($D$21*G31,"")</f>
        <v>58.5</v>
      </c>
      <c r="I31" s="55">
        <f>IF(C31="","",Suporte!$C$29)</f>
        <v>5.9999999999999995E-4</v>
      </c>
      <c r="J31" s="56">
        <f t="shared" ref="J31" si="10">IFERROR($D$21*I31,"")</f>
        <v>5.9999999999999991</v>
      </c>
      <c r="K31" s="55">
        <f t="shared" ref="K31" si="11">IF(C31="","",E31+G31+I31)</f>
        <v>1.95E-2</v>
      </c>
      <c r="L31" s="56">
        <f t="shared" ref="L31" si="12">IFERROR($D$21*K31,"")</f>
        <v>195</v>
      </c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s="17" customFormat="1" ht="22.5" hidden="1" customHeight="1">
      <c r="A32" s="43"/>
      <c r="B32" s="44">
        <f>IF(B31&gt;=MAX('Base Contratos Detalhado'!$D:$D),"",'Transparência Informacional'!B31+1)</f>
        <v>4</v>
      </c>
      <c r="C32" s="57" t="str">
        <f>IFERROR(VLOOKUP($B32,'Base Contratos'!$D$4:$P$1021,3,0),"")</f>
        <v/>
      </c>
      <c r="D32" s="54" t="str">
        <f>IFERROR(VLOOKUP(B32,'Base Contratos'!$D:$J,6,0),"")</f>
        <v/>
      </c>
      <c r="E32" s="55" t="str">
        <f>IFERROR($D$16*(1-D32)-I32,"")</f>
        <v/>
      </c>
      <c r="F32" s="56" t="str">
        <f>IFERROR($D$21*E32,"")</f>
        <v/>
      </c>
      <c r="G32" s="55" t="str">
        <f>IFERROR($D$16*(D32),"")</f>
        <v/>
      </c>
      <c r="H32" s="56" t="str">
        <f>IFERROR($D$21*G32,"")</f>
        <v/>
      </c>
      <c r="I32" s="55" t="str">
        <f>IF(C32="","",Suporte!$C$29)</f>
        <v/>
      </c>
      <c r="J32" s="56" t="str">
        <f>IFERROR($D$21*I32,"")</f>
        <v/>
      </c>
      <c r="K32" s="55" t="str">
        <f>IF(C32="","",E32+G32+I32)</f>
        <v/>
      </c>
      <c r="L32" s="56" t="str">
        <f>IFERROR($D$21*K32,"")</f>
        <v/>
      </c>
      <c r="M32" s="45"/>
      <c r="N32" s="45"/>
      <c r="O32" s="45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s="17" customFormat="1" ht="22.5" hidden="1" customHeight="1">
      <c r="A33" s="43"/>
      <c r="B33" s="44">
        <f>IF(B32&gt;=MAX('Base Contratos Detalhado'!$D:$D),"",'Transparência Informacional'!B32+1)</f>
        <v>5</v>
      </c>
      <c r="C33" s="57" t="str">
        <f>IFERROR(VLOOKUP($B33,'Base Contratos'!$D$4:$P$1021,3,0),"")</f>
        <v/>
      </c>
      <c r="D33" s="54" t="str">
        <f>IFERROR(VLOOKUP(B33,'Base Contratos'!$D:$J,6,0),"")</f>
        <v/>
      </c>
      <c r="E33" s="55" t="str">
        <f t="shared" si="0"/>
        <v/>
      </c>
      <c r="F33" s="56" t="str">
        <f t="shared" si="1"/>
        <v/>
      </c>
      <c r="G33" s="55" t="str">
        <f t="shared" si="2"/>
        <v/>
      </c>
      <c r="H33" s="56" t="str">
        <f t="shared" si="1"/>
        <v/>
      </c>
      <c r="I33" s="55" t="str">
        <f>IF(C33="","",Suporte!$C$29)</f>
        <v/>
      </c>
      <c r="J33" s="56" t="str">
        <f t="shared" si="3"/>
        <v/>
      </c>
      <c r="K33" s="55" t="str">
        <f t="shared" si="4"/>
        <v/>
      </c>
      <c r="L33" s="56" t="str">
        <f t="shared" si="5"/>
        <v/>
      </c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s="17" customFormat="1" ht="22.5" hidden="1" customHeight="1">
      <c r="A34" s="43"/>
      <c r="B34" s="44">
        <f>IF(B33&gt;=MAX('Base Contratos Detalhado'!$D:$D),"",'Transparência Informacional'!B33+1)</f>
        <v>6</v>
      </c>
      <c r="C34" s="57" t="str">
        <f>IFERROR(VLOOKUP($B34,'Base Contratos'!$D$4:$P$1021,3,0),"")</f>
        <v/>
      </c>
      <c r="D34" s="54" t="str">
        <f>IFERROR(VLOOKUP(B34,'Base Contratos'!$D:$J,6,0),"")</f>
        <v/>
      </c>
      <c r="E34" s="55" t="str">
        <f t="shared" si="0"/>
        <v/>
      </c>
      <c r="F34" s="56" t="str">
        <f t="shared" si="1"/>
        <v/>
      </c>
      <c r="G34" s="55" t="str">
        <f t="shared" si="2"/>
        <v/>
      </c>
      <c r="H34" s="56" t="str">
        <f t="shared" si="1"/>
        <v/>
      </c>
      <c r="I34" s="55" t="str">
        <f>IF(C34="","",Suporte!$C$29)</f>
        <v/>
      </c>
      <c r="J34" s="56" t="str">
        <f t="shared" si="3"/>
        <v/>
      </c>
      <c r="K34" s="55" t="str">
        <f t="shared" si="4"/>
        <v/>
      </c>
      <c r="L34" s="56" t="str">
        <f t="shared" si="5"/>
        <v/>
      </c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s="17" customFormat="1" ht="22.5" hidden="1" customHeight="1">
      <c r="A35" s="43"/>
      <c r="B35" s="44">
        <f>IF(B34&gt;=MAX('Base Contratos Detalhado'!$D:$D),"",'Transparência Informacional'!B34+1)</f>
        <v>7</v>
      </c>
      <c r="C35" s="57" t="str">
        <f>IFERROR(VLOOKUP($B35,'Base Contratos'!$D$4:$P$1021,3,0),"")</f>
        <v/>
      </c>
      <c r="D35" s="54" t="str">
        <f>IFERROR(VLOOKUP(B35,'Base Contratos'!$D:$J,6,0),"")</f>
        <v/>
      </c>
      <c r="E35" s="55" t="str">
        <f t="shared" si="0"/>
        <v/>
      </c>
      <c r="F35" s="56" t="str">
        <f t="shared" si="1"/>
        <v/>
      </c>
      <c r="G35" s="55" t="str">
        <f t="shared" si="2"/>
        <v/>
      </c>
      <c r="H35" s="56" t="str">
        <f t="shared" si="1"/>
        <v/>
      </c>
      <c r="I35" s="55" t="str">
        <f>IF(C35="","",Suporte!$C$29)</f>
        <v/>
      </c>
      <c r="J35" s="56" t="str">
        <f t="shared" si="3"/>
        <v/>
      </c>
      <c r="K35" s="55" t="str">
        <f t="shared" si="4"/>
        <v/>
      </c>
      <c r="L35" s="56" t="str">
        <f t="shared" si="5"/>
        <v/>
      </c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s="17" customFormat="1" ht="22.5" hidden="1" customHeight="1">
      <c r="A36" s="43"/>
      <c r="B36" s="44">
        <f>IF(B35&gt;=MAX('Base Contratos Detalhado'!$D:$D),"",'Transparência Informacional'!B35+1)</f>
        <v>8</v>
      </c>
      <c r="C36" s="57" t="str">
        <f>IFERROR(VLOOKUP($B36,'Base Contratos'!$D$4:$P$1021,3,0),"")</f>
        <v/>
      </c>
      <c r="D36" s="54" t="str">
        <f>IFERROR(VLOOKUP(B36,'Base Contratos'!$D:$J,6,0),"")</f>
        <v/>
      </c>
      <c r="E36" s="55" t="str">
        <f t="shared" si="0"/>
        <v/>
      </c>
      <c r="F36" s="56" t="str">
        <f t="shared" si="1"/>
        <v/>
      </c>
      <c r="G36" s="55" t="str">
        <f t="shared" si="2"/>
        <v/>
      </c>
      <c r="H36" s="56" t="str">
        <f t="shared" si="1"/>
        <v/>
      </c>
      <c r="I36" s="55" t="str">
        <f>IF(C36="","",Suporte!$C$29)</f>
        <v/>
      </c>
      <c r="J36" s="56" t="str">
        <f t="shared" si="3"/>
        <v/>
      </c>
      <c r="K36" s="55" t="str">
        <f t="shared" si="4"/>
        <v/>
      </c>
      <c r="L36" s="56" t="str">
        <f t="shared" si="5"/>
        <v/>
      </c>
      <c r="M36" s="45"/>
      <c r="N36" s="45"/>
      <c r="O36" s="45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s="17" customFormat="1" ht="22.5" hidden="1" customHeight="1">
      <c r="A37" s="43"/>
      <c r="B37" s="44" t="str">
        <f>IF(B36&gt;=MAX('Base Contratos Detalhado'!$D:$D),"",'Transparência Informacional'!B36+1)</f>
        <v/>
      </c>
      <c r="C37" s="57" t="str">
        <f>IFERROR(VLOOKUP($B37,'Base Contratos'!$D$4:$P$1021,3,0),"")</f>
        <v/>
      </c>
      <c r="D37" s="54" t="str">
        <f>IFERROR(VLOOKUP(B37,'Base Contratos'!$D:$J,6,0),"")</f>
        <v/>
      </c>
      <c r="E37" s="55" t="str">
        <f t="shared" si="0"/>
        <v/>
      </c>
      <c r="F37" s="56" t="str">
        <f t="shared" si="1"/>
        <v/>
      </c>
      <c r="G37" s="55" t="str">
        <f t="shared" si="2"/>
        <v/>
      </c>
      <c r="H37" s="56" t="str">
        <f t="shared" si="1"/>
        <v/>
      </c>
      <c r="I37" s="55" t="str">
        <f>IF(C37="","",Suporte!$C$29)</f>
        <v/>
      </c>
      <c r="J37" s="56" t="str">
        <f t="shared" si="3"/>
        <v/>
      </c>
      <c r="K37" s="55" t="str">
        <f t="shared" si="4"/>
        <v/>
      </c>
      <c r="L37" s="56" t="str">
        <f t="shared" si="5"/>
        <v/>
      </c>
      <c r="M37" s="45"/>
      <c r="N37" s="45"/>
      <c r="O37" s="4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s="17" customFormat="1" ht="22.5" hidden="1" customHeight="1">
      <c r="A38" s="43"/>
      <c r="B38" s="44" t="str">
        <f>IF(B37&gt;=MAX('Base Contratos Detalhado'!$D:$D),"",'Transparência Informacional'!B37+1)</f>
        <v/>
      </c>
      <c r="C38" s="57" t="str">
        <f>IFERROR(VLOOKUP($B38,'Base Contratos'!$D$4:$P$1021,3,0),"")</f>
        <v/>
      </c>
      <c r="D38" s="54" t="str">
        <f>IFERROR(VLOOKUP(B38,'Base Contratos'!$D:$J,6,0),"")</f>
        <v/>
      </c>
      <c r="E38" s="55" t="str">
        <f t="shared" si="0"/>
        <v/>
      </c>
      <c r="F38" s="56" t="str">
        <f t="shared" si="1"/>
        <v/>
      </c>
      <c r="G38" s="55" t="str">
        <f t="shared" si="2"/>
        <v/>
      </c>
      <c r="H38" s="56" t="str">
        <f t="shared" si="1"/>
        <v/>
      </c>
      <c r="I38" s="55" t="str">
        <f>IF(C38="","",Suporte!$C$29)</f>
        <v/>
      </c>
      <c r="J38" s="56" t="str">
        <f t="shared" si="3"/>
        <v/>
      </c>
      <c r="K38" s="55" t="str">
        <f t="shared" si="4"/>
        <v/>
      </c>
      <c r="L38" s="56" t="str">
        <f t="shared" si="5"/>
        <v/>
      </c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s="17" customFormat="1" ht="22.5" customHeight="1">
      <c r="A39" s="43"/>
      <c r="B39" s="44" t="str">
        <f>IF(B38&gt;=MAX('Base Contratos Detalhado'!$D:$D),"",'Transparência Informacional'!B38+1)</f>
        <v/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s="17" customFormat="1" ht="22.5" customHeight="1">
      <c r="A40" s="43"/>
      <c r="B40" s="44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s="17" customFormat="1" ht="22.5" customHeight="1">
      <c r="A41" s="43"/>
      <c r="B41" s="44"/>
      <c r="C41" s="30" t="s">
        <v>113</v>
      </c>
      <c r="D41" s="30"/>
      <c r="E41" s="30" t="s">
        <v>106</v>
      </c>
      <c r="F41" s="30"/>
      <c r="G41" s="30" t="s">
        <v>70</v>
      </c>
      <c r="H41" s="30"/>
      <c r="I41" s="30" t="s">
        <v>110</v>
      </c>
      <c r="J41" s="30"/>
      <c r="K41" s="30" t="s">
        <v>111</v>
      </c>
      <c r="L41" s="30"/>
      <c r="M41" s="45"/>
      <c r="N41" s="45"/>
      <c r="O41" s="45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s="17" customFormat="1" ht="22.5" customHeight="1">
      <c r="A42" s="43"/>
      <c r="B42" s="44"/>
      <c r="C42" s="47" t="s">
        <v>70</v>
      </c>
      <c r="D42" s="47" t="s">
        <v>107</v>
      </c>
      <c r="E42" s="47" t="s">
        <v>108</v>
      </c>
      <c r="F42" s="47" t="s">
        <v>109</v>
      </c>
      <c r="G42" s="47" t="s">
        <v>108</v>
      </c>
      <c r="H42" s="47" t="s">
        <v>109</v>
      </c>
      <c r="I42" s="47" t="s">
        <v>108</v>
      </c>
      <c r="J42" s="47" t="s">
        <v>109</v>
      </c>
      <c r="K42" s="47" t="s">
        <v>108</v>
      </c>
      <c r="L42" s="47" t="s">
        <v>109</v>
      </c>
      <c r="M42" s="45"/>
      <c r="N42" s="45"/>
      <c r="O42" s="4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s="17" customFormat="1" ht="22.5" customHeight="1">
      <c r="A43" s="43"/>
      <c r="B43" s="44">
        <v>1</v>
      </c>
      <c r="C43" s="49" t="str">
        <f>VLOOKUP($B43,'Base Contratos'!$D$4:$P$1021,3,0)</f>
        <v>Distribuidor 1</v>
      </c>
      <c r="D43" s="50">
        <f>IFERROR(VLOOKUP(B43,'Base Contratos'!$D:$J,7,0),"")</f>
        <v>0.3</v>
      </c>
      <c r="E43" s="51">
        <f>IFERROR($D$23*(1-D43),"")</f>
        <v>2.8E-3</v>
      </c>
      <c r="F43" s="52">
        <f>IFERROR($D$21*E43,"")</f>
        <v>28</v>
      </c>
      <c r="G43" s="51">
        <f>IFERROR($D$23*(D43),"")</f>
        <v>1.1999999999999999E-3</v>
      </c>
      <c r="H43" s="52">
        <f>IFERROR($D$21*G43,"")</f>
        <v>11.999999999999998</v>
      </c>
      <c r="I43" s="51">
        <f>IF(C43="","",0)</f>
        <v>0</v>
      </c>
      <c r="J43" s="52">
        <f>IFERROR($D$21*I43,"")</f>
        <v>0</v>
      </c>
      <c r="K43" s="51">
        <f>IF(C43="","",E43+G43+I43)</f>
        <v>4.0000000000000001E-3</v>
      </c>
      <c r="L43" s="52">
        <f>IFERROR($D$21*K43,"")</f>
        <v>40</v>
      </c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s="17" customFormat="1" ht="22.5" customHeight="1">
      <c r="A44" s="43"/>
      <c r="B44" s="44">
        <f>IF(B43&gt;=MAX('Base Contratos Detalhado'!$D:$D),"",'Transparência Informacional'!B43+1)</f>
        <v>2</v>
      </c>
      <c r="C44" s="53" t="str">
        <f>IFERROR(VLOOKUP($B44,'Base Contratos'!$D$4:$P$1021,3,0),"")</f>
        <v>Distribuidor 2</v>
      </c>
      <c r="D44" s="54">
        <f>IFERROR(VLOOKUP(B44,'Base Contratos'!$D:$J,7,0),"")</f>
        <v>0.15</v>
      </c>
      <c r="E44" s="55">
        <f t="shared" ref="E44:E52" si="13">IFERROR($D$23*(1-D44),"")</f>
        <v>3.3999999999999998E-3</v>
      </c>
      <c r="F44" s="56">
        <f t="shared" ref="F44" si="14">IFERROR($D$21*E44,"")</f>
        <v>34</v>
      </c>
      <c r="G44" s="55">
        <f t="shared" ref="G44:G52" si="15">IFERROR($D$23*(D44),"")</f>
        <v>5.9999999999999995E-4</v>
      </c>
      <c r="H44" s="56">
        <f t="shared" ref="H44" si="16">IFERROR($D$21*G44,"")</f>
        <v>5.9999999999999991</v>
      </c>
      <c r="I44" s="55">
        <f t="shared" ref="I44:I52" si="17">IF(C44="","",0)</f>
        <v>0</v>
      </c>
      <c r="J44" s="56">
        <f t="shared" ref="J44:J52" si="18">IFERROR($D$21*I44,"")</f>
        <v>0</v>
      </c>
      <c r="K44" s="55">
        <f t="shared" ref="K44:K52" si="19">IF(C44="","",E44+G44+I44)</f>
        <v>4.0000000000000001E-3</v>
      </c>
      <c r="L44" s="56">
        <f t="shared" ref="L44:L52" si="20">IFERROR($D$21*K44,"")</f>
        <v>40</v>
      </c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s="17" customFormat="1" ht="22.5" customHeight="1">
      <c r="A45" s="43"/>
      <c r="B45" s="44">
        <f>IF(B44&gt;=MAX('Base Contratos Detalhado'!$D:$D),"",'Transparência Informacional'!B44+1)</f>
        <v>3</v>
      </c>
      <c r="C45" s="53" t="str">
        <f>IFERROR(VLOOKUP($B45,'Base Contratos'!$D$4:$P$1021,3,0),"")</f>
        <v>Distribuidor 3</v>
      </c>
      <c r="D45" s="54">
        <f>IFERROR(VLOOKUP(B45,'Base Contratos'!$D:$J,7,0),"")</f>
        <v>0.3</v>
      </c>
      <c r="E45" s="55">
        <f t="shared" si="13"/>
        <v>2.8E-3</v>
      </c>
      <c r="F45" s="56">
        <f t="shared" ref="F45" si="21">IFERROR($D$21*E45,"")</f>
        <v>28</v>
      </c>
      <c r="G45" s="55">
        <f t="shared" si="15"/>
        <v>1.1999999999999999E-3</v>
      </c>
      <c r="H45" s="56">
        <f t="shared" ref="H45" si="22">IFERROR($D$21*G45,"")</f>
        <v>11.999999999999998</v>
      </c>
      <c r="I45" s="55">
        <f t="shared" si="17"/>
        <v>0</v>
      </c>
      <c r="J45" s="56">
        <f t="shared" si="18"/>
        <v>0</v>
      </c>
      <c r="K45" s="55">
        <f t="shared" si="19"/>
        <v>4.0000000000000001E-3</v>
      </c>
      <c r="L45" s="56">
        <f t="shared" si="20"/>
        <v>40</v>
      </c>
      <c r="M45" s="45"/>
      <c r="N45" s="45"/>
      <c r="O45" s="4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s="17" customFormat="1" ht="22.5" hidden="1" customHeight="1">
      <c r="A46" s="43"/>
      <c r="B46" s="44">
        <f>IF(B45&gt;=MAX('Base Contratos Detalhado'!$D:$D),"",'Transparência Informacional'!B45+1)</f>
        <v>4</v>
      </c>
      <c r="C46" s="57" t="str">
        <f>IFERROR(VLOOKUP($B46,'Base Contratos'!$D$4:$P$1021,3,0),"")</f>
        <v/>
      </c>
      <c r="D46" s="54" t="str">
        <f>IFERROR(VLOOKUP(B46,'Base Contratos'!$D:$J,7,0),"")</f>
        <v/>
      </c>
      <c r="E46" s="55" t="str">
        <f t="shared" si="13"/>
        <v/>
      </c>
      <c r="F46" s="56" t="str">
        <f t="shared" ref="F46" si="23">IFERROR($D$21*E46,"")</f>
        <v/>
      </c>
      <c r="G46" s="55" t="str">
        <f t="shared" si="15"/>
        <v/>
      </c>
      <c r="H46" s="56" t="str">
        <f t="shared" ref="H46" si="24">IFERROR($D$21*G46,"")</f>
        <v/>
      </c>
      <c r="I46" s="55" t="str">
        <f t="shared" si="17"/>
        <v/>
      </c>
      <c r="J46" s="56" t="str">
        <f t="shared" si="18"/>
        <v/>
      </c>
      <c r="K46" s="55" t="str">
        <f t="shared" si="19"/>
        <v/>
      </c>
      <c r="L46" s="56" t="str">
        <f t="shared" si="20"/>
        <v/>
      </c>
      <c r="M46" s="45"/>
      <c r="N46" s="45"/>
      <c r="O46" s="45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s="17" customFormat="1" ht="22.5" hidden="1" customHeight="1">
      <c r="A47" s="43"/>
      <c r="B47" s="44">
        <f>IF(B46&gt;=MAX('Base Contratos Detalhado'!$D:$D),"",'Transparência Informacional'!B46+1)</f>
        <v>5</v>
      </c>
      <c r="C47" s="57" t="str">
        <f>IFERROR(VLOOKUP($B47,'Base Contratos'!$D$4:$P$1021,3,0),"")</f>
        <v/>
      </c>
      <c r="D47" s="54" t="str">
        <f>IFERROR(VLOOKUP(B47,'Base Contratos'!$D:$J,7,0),"")</f>
        <v/>
      </c>
      <c r="E47" s="55" t="str">
        <f t="shared" si="13"/>
        <v/>
      </c>
      <c r="F47" s="56" t="str">
        <f t="shared" ref="F47" si="25">IFERROR($D$21*E47,"")</f>
        <v/>
      </c>
      <c r="G47" s="55" t="str">
        <f t="shared" si="15"/>
        <v/>
      </c>
      <c r="H47" s="56" t="str">
        <f t="shared" ref="H47" si="26">IFERROR($D$21*G47,"")</f>
        <v/>
      </c>
      <c r="I47" s="55" t="str">
        <f t="shared" si="17"/>
        <v/>
      </c>
      <c r="J47" s="56" t="str">
        <f t="shared" si="18"/>
        <v/>
      </c>
      <c r="K47" s="55" t="str">
        <f t="shared" si="19"/>
        <v/>
      </c>
      <c r="L47" s="56" t="str">
        <f t="shared" si="20"/>
        <v/>
      </c>
      <c r="M47" s="45"/>
      <c r="N47" s="45"/>
      <c r="O47" s="45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s="17" customFormat="1" ht="22.5" hidden="1" customHeight="1">
      <c r="A48" s="43"/>
      <c r="B48" s="44">
        <f>IF(B47&gt;=MAX('Base Contratos Detalhado'!$D:$D),"",'Transparência Informacional'!B47+1)</f>
        <v>6</v>
      </c>
      <c r="C48" s="57" t="str">
        <f>IFERROR(VLOOKUP($B48,'Base Contratos'!$D$4:$P$1021,3,0),"")</f>
        <v/>
      </c>
      <c r="D48" s="54" t="str">
        <f>IFERROR(VLOOKUP(B48,'Base Contratos'!$D:$J,7,0),"")</f>
        <v/>
      </c>
      <c r="E48" s="55" t="str">
        <f t="shared" si="13"/>
        <v/>
      </c>
      <c r="F48" s="56" t="str">
        <f t="shared" ref="F48" si="27">IFERROR($D$21*E48,"")</f>
        <v/>
      </c>
      <c r="G48" s="55" t="str">
        <f t="shared" si="15"/>
        <v/>
      </c>
      <c r="H48" s="56" t="str">
        <f t="shared" ref="H48" si="28">IFERROR($D$21*G48,"")</f>
        <v/>
      </c>
      <c r="I48" s="55" t="str">
        <f t="shared" si="17"/>
        <v/>
      </c>
      <c r="J48" s="56" t="str">
        <f t="shared" si="18"/>
        <v/>
      </c>
      <c r="K48" s="55" t="str">
        <f t="shared" si="19"/>
        <v/>
      </c>
      <c r="L48" s="56" t="str">
        <f t="shared" si="20"/>
        <v/>
      </c>
      <c r="M48" s="45"/>
      <c r="N48" s="45"/>
      <c r="O48" s="45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s="17" customFormat="1" ht="22.5" hidden="1" customHeight="1">
      <c r="A49" s="43"/>
      <c r="B49" s="44">
        <f>IF(B48&gt;=MAX('Base Contratos Detalhado'!$D:$D),"",'Transparência Informacional'!B48+1)</f>
        <v>7</v>
      </c>
      <c r="C49" s="57" t="str">
        <f>IFERROR(VLOOKUP($B49,'Base Contratos'!$D$4:$P$1021,3,0),"")</f>
        <v/>
      </c>
      <c r="D49" s="54" t="str">
        <f>IFERROR(VLOOKUP(B49,'Base Contratos'!$D:$J,7,0),"")</f>
        <v/>
      </c>
      <c r="E49" s="55" t="str">
        <f t="shared" si="13"/>
        <v/>
      </c>
      <c r="F49" s="56" t="str">
        <f t="shared" ref="F49" si="29">IFERROR($D$21*E49,"")</f>
        <v/>
      </c>
      <c r="G49" s="55" t="str">
        <f t="shared" si="15"/>
        <v/>
      </c>
      <c r="H49" s="56" t="str">
        <f t="shared" ref="H49" si="30">IFERROR($D$21*G49,"")</f>
        <v/>
      </c>
      <c r="I49" s="55" t="str">
        <f t="shared" si="17"/>
        <v/>
      </c>
      <c r="J49" s="56" t="str">
        <f t="shared" si="18"/>
        <v/>
      </c>
      <c r="K49" s="55" t="str">
        <f t="shared" si="19"/>
        <v/>
      </c>
      <c r="L49" s="56" t="str">
        <f t="shared" si="20"/>
        <v/>
      </c>
      <c r="M49" s="45"/>
      <c r="N49" s="45"/>
      <c r="O49" s="45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s="17" customFormat="1" ht="22.5" hidden="1" customHeight="1">
      <c r="A50" s="43"/>
      <c r="B50" s="44">
        <f>IF(B49&gt;=MAX('Base Contratos Detalhado'!$D:$D),"",'Transparência Informacional'!B49+1)</f>
        <v>8</v>
      </c>
      <c r="C50" s="57" t="str">
        <f>IFERROR(VLOOKUP($B50,'Base Contratos'!$D$4:$P$1021,3,0),"")</f>
        <v/>
      </c>
      <c r="D50" s="54" t="str">
        <f>IFERROR(VLOOKUP(B50,'Base Contratos'!$D:$J,7,0),"")</f>
        <v/>
      </c>
      <c r="E50" s="55" t="str">
        <f t="shared" si="13"/>
        <v/>
      </c>
      <c r="F50" s="56" t="str">
        <f t="shared" ref="F50" si="31">IFERROR($D$21*E50,"")</f>
        <v/>
      </c>
      <c r="G50" s="55" t="str">
        <f t="shared" si="15"/>
        <v/>
      </c>
      <c r="H50" s="56" t="str">
        <f t="shared" ref="H50" si="32">IFERROR($D$21*G50,"")</f>
        <v/>
      </c>
      <c r="I50" s="55" t="str">
        <f t="shared" si="17"/>
        <v/>
      </c>
      <c r="J50" s="56" t="str">
        <f t="shared" si="18"/>
        <v/>
      </c>
      <c r="K50" s="55" t="str">
        <f t="shared" si="19"/>
        <v/>
      </c>
      <c r="L50" s="56" t="str">
        <f t="shared" si="20"/>
        <v/>
      </c>
      <c r="M50" s="45"/>
      <c r="N50" s="45"/>
      <c r="O50" s="45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s="17" customFormat="1" ht="22.5" hidden="1" customHeight="1">
      <c r="A51" s="43"/>
      <c r="B51" s="44" t="str">
        <f>IF(B50&gt;=MAX('Base Contratos Detalhado'!$D:$D),"",'Transparência Informacional'!B50+1)</f>
        <v/>
      </c>
      <c r="C51" s="57" t="str">
        <f>IFERROR(VLOOKUP($B51,'Base Contratos'!$D$4:$P$1021,3,0),"")</f>
        <v/>
      </c>
      <c r="D51" s="54" t="str">
        <f>IFERROR(VLOOKUP(B51,'Base Contratos'!$D:$J,7,0),"")</f>
        <v/>
      </c>
      <c r="E51" s="55" t="str">
        <f t="shared" si="13"/>
        <v/>
      </c>
      <c r="F51" s="56" t="str">
        <f t="shared" ref="F51" si="33">IFERROR($D$21*E51,"")</f>
        <v/>
      </c>
      <c r="G51" s="55" t="str">
        <f t="shared" si="15"/>
        <v/>
      </c>
      <c r="H51" s="56" t="str">
        <f t="shared" ref="H51" si="34">IFERROR($D$21*G51,"")</f>
        <v/>
      </c>
      <c r="I51" s="55" t="str">
        <f t="shared" si="17"/>
        <v/>
      </c>
      <c r="J51" s="56" t="str">
        <f t="shared" si="18"/>
        <v/>
      </c>
      <c r="K51" s="55" t="str">
        <f t="shared" si="19"/>
        <v/>
      </c>
      <c r="L51" s="56" t="str">
        <f t="shared" si="20"/>
        <v/>
      </c>
      <c r="M51" s="45"/>
      <c r="N51" s="45"/>
      <c r="O51" s="45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s="17" customFormat="1" ht="22.5" hidden="1" customHeight="1">
      <c r="A52" s="43"/>
      <c r="B52" s="44" t="str">
        <f>IF(B51&gt;=MAX('Base Contratos Detalhado'!$D:$D),"",'Transparência Informacional'!B51+1)</f>
        <v/>
      </c>
      <c r="C52" s="57" t="str">
        <f>IFERROR(VLOOKUP($B52,'Base Contratos Detalhado'!$D$4:$P$1008,3,0),"")</f>
        <v/>
      </c>
      <c r="D52" s="54" t="str">
        <f>IFERROR(VLOOKUP(B52,'Base Contratos Detalhado'!$D:$J,7,0),"")</f>
        <v/>
      </c>
      <c r="E52" s="55" t="str">
        <f t="shared" si="13"/>
        <v/>
      </c>
      <c r="F52" s="56" t="str">
        <f t="shared" ref="F52" si="35">IFERROR($D$21*E52,"")</f>
        <v/>
      </c>
      <c r="G52" s="55" t="str">
        <f t="shared" si="15"/>
        <v/>
      </c>
      <c r="H52" s="56" t="str">
        <f t="shared" ref="H52" si="36">IFERROR($D$21*G52,"")</f>
        <v/>
      </c>
      <c r="I52" s="55" t="str">
        <f t="shared" si="17"/>
        <v/>
      </c>
      <c r="J52" s="56" t="str">
        <f t="shared" si="18"/>
        <v/>
      </c>
      <c r="K52" s="55" t="str">
        <f t="shared" si="19"/>
        <v/>
      </c>
      <c r="L52" s="56" t="str">
        <f t="shared" si="20"/>
        <v/>
      </c>
      <c r="M52" s="45"/>
      <c r="N52" s="45"/>
      <c r="O52" s="45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s="17" customFormat="1" ht="22.5" customHeight="1">
      <c r="A53" s="43"/>
      <c r="B53" s="44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45"/>
      <c r="N53" s="45"/>
      <c r="O53" s="45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s="17" customFormat="1" ht="22.5" customHeight="1">
      <c r="A54" s="43"/>
      <c r="B54" s="44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45"/>
      <c r="N54" s="45"/>
      <c r="O54" s="45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s="17" customFormat="1" ht="22.5" customHeight="1">
      <c r="A55" s="43"/>
      <c r="B55" s="44"/>
      <c r="C55" s="30" t="s">
        <v>111</v>
      </c>
      <c r="D55" s="30"/>
      <c r="E55" s="30" t="s">
        <v>106</v>
      </c>
      <c r="F55" s="30"/>
      <c r="G55" s="30" t="s">
        <v>70</v>
      </c>
      <c r="H55" s="30"/>
      <c r="I55" s="30" t="s">
        <v>110</v>
      </c>
      <c r="J55" s="30"/>
      <c r="K55" s="30" t="s">
        <v>111</v>
      </c>
      <c r="L55" s="30"/>
      <c r="M55" s="45"/>
      <c r="N55" s="45"/>
      <c r="O55" s="45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s="17" customFormat="1" ht="22.5" customHeight="1">
      <c r="A56" s="43"/>
      <c r="B56" s="44"/>
      <c r="C56" s="47" t="s">
        <v>70</v>
      </c>
      <c r="D56" s="47"/>
      <c r="E56" s="47" t="s">
        <v>108</v>
      </c>
      <c r="F56" s="47" t="s">
        <v>109</v>
      </c>
      <c r="G56" s="47" t="s">
        <v>108</v>
      </c>
      <c r="H56" s="47" t="s">
        <v>109</v>
      </c>
      <c r="I56" s="47" t="s">
        <v>108</v>
      </c>
      <c r="J56" s="47" t="s">
        <v>109</v>
      </c>
      <c r="K56" s="47" t="s">
        <v>108</v>
      </c>
      <c r="L56" s="47" t="s">
        <v>109</v>
      </c>
      <c r="M56" s="45"/>
      <c r="N56" s="45"/>
      <c r="O56" s="45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s="17" customFormat="1" ht="22.5" customHeight="1">
      <c r="A57" s="43"/>
      <c r="B57" s="44">
        <v>1</v>
      </c>
      <c r="C57" s="49" t="str">
        <f>VLOOKUP($B57,'Base Contratos'!$D$4:$P$1021,3,0)</f>
        <v>Distribuidor 1</v>
      </c>
      <c r="D57" s="50"/>
      <c r="E57" s="51">
        <f>IFERROR(E43+E29,"")</f>
        <v>1.3900000000000001E-2</v>
      </c>
      <c r="F57" s="52">
        <f>IFERROR($D$21*E57,"")</f>
        <v>139</v>
      </c>
      <c r="G57" s="51">
        <f>IFERROR(G43+G29,"")</f>
        <v>9.0000000000000011E-3</v>
      </c>
      <c r="H57" s="52">
        <f>IFERROR($D$21*G57,"")</f>
        <v>90.000000000000014</v>
      </c>
      <c r="I57" s="51">
        <f>IFERROR(I43+I29,"")</f>
        <v>5.9999999999999995E-4</v>
      </c>
      <c r="J57" s="52">
        <f>IFERROR($D$21*I57,"")</f>
        <v>5.9999999999999991</v>
      </c>
      <c r="K57" s="51">
        <f>IF(C57="","",E57+G57+I57)</f>
        <v>2.3500000000000004E-2</v>
      </c>
      <c r="L57" s="52">
        <f>IFERROR($D$21*K57,"")</f>
        <v>235.00000000000003</v>
      </c>
      <c r="M57" s="45"/>
      <c r="N57" s="45"/>
      <c r="O57" s="45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s="17" customFormat="1" ht="22.5" customHeight="1">
      <c r="A58" s="43"/>
      <c r="B58" s="44">
        <f>IF(B57&gt;=MAX('Base Contratos Detalhado'!$D:$D),"",'Transparência Informacional'!B57+1)</f>
        <v>2</v>
      </c>
      <c r="C58" s="53" t="str">
        <f>IFERROR(VLOOKUP($B58,'Base Contratos'!$D$4:$P$1021,3,0),"")</f>
        <v>Distribuidor 2</v>
      </c>
      <c r="D58" s="54"/>
      <c r="E58" s="55">
        <f t="shared" ref="E58:E66" si="37">IFERROR(E44+E30,"")</f>
        <v>1.6449999999999999E-2</v>
      </c>
      <c r="F58" s="56">
        <f t="shared" ref="F58" si="38">IFERROR($D$21*E58,"")</f>
        <v>164.5</v>
      </c>
      <c r="G58" s="55">
        <f t="shared" ref="G58:I66" si="39">IFERROR(G44+G30,"")</f>
        <v>6.45E-3</v>
      </c>
      <c r="H58" s="56">
        <f t="shared" ref="H58" si="40">IFERROR($D$21*G58,"")</f>
        <v>64.5</v>
      </c>
      <c r="I58" s="55">
        <f t="shared" si="39"/>
        <v>5.9999999999999995E-4</v>
      </c>
      <c r="J58" s="56">
        <f t="shared" ref="J58:J66" si="41">IFERROR($D$21*I58,"")</f>
        <v>5.9999999999999991</v>
      </c>
      <c r="K58" s="55">
        <f t="shared" ref="K58:K66" si="42">IF(C58="","",E58+G58+I58)</f>
        <v>2.35E-2</v>
      </c>
      <c r="L58" s="56">
        <f t="shared" ref="L58:L66" si="43">IFERROR($D$21*K58,"")</f>
        <v>235</v>
      </c>
      <c r="M58" s="45"/>
      <c r="N58" s="45"/>
      <c r="O58" s="45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s="17" customFormat="1" ht="22.5" customHeight="1">
      <c r="A59" s="43"/>
      <c r="B59" s="44">
        <f>IF(B58&gt;=MAX('Base Contratos Detalhado'!$D:$D),"",'Transparência Informacional'!B58+1)</f>
        <v>3</v>
      </c>
      <c r="C59" s="53" t="str">
        <f>IFERROR(VLOOKUP($B59,'Base Contratos'!$D$4:$P$1021,3,0),"")</f>
        <v>Distribuidor 3</v>
      </c>
      <c r="D59" s="54"/>
      <c r="E59" s="55">
        <f>IFERROR(E45+E31,"")</f>
        <v>1.585E-2</v>
      </c>
      <c r="F59" s="56">
        <f t="shared" ref="F59" si="44">IFERROR($D$21*E59,"")</f>
        <v>158.5</v>
      </c>
      <c r="G59" s="55">
        <f>IFERROR(G45+G31,"")</f>
        <v>7.0499999999999998E-3</v>
      </c>
      <c r="H59" s="56">
        <f t="shared" ref="H59" si="45">IFERROR($D$21*G59,"")</f>
        <v>70.5</v>
      </c>
      <c r="I59" s="55">
        <f>IFERROR(I45+I31,"")</f>
        <v>5.9999999999999995E-4</v>
      </c>
      <c r="J59" s="56">
        <f t="shared" si="41"/>
        <v>5.9999999999999991</v>
      </c>
      <c r="K59" s="55">
        <f t="shared" si="42"/>
        <v>2.35E-2</v>
      </c>
      <c r="L59" s="56">
        <f t="shared" si="43"/>
        <v>235</v>
      </c>
      <c r="M59" s="45"/>
      <c r="N59" s="45"/>
      <c r="O59" s="45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22.5" hidden="1" customHeight="1">
      <c r="A60" s="21"/>
      <c r="B60" s="22">
        <f>IF(B59&gt;=MAX('Base Contratos Detalhado'!$D:$D),"",'Transparência Informacional'!B59+1)</f>
        <v>4</v>
      </c>
      <c r="C60" s="57" t="str">
        <f>IFERROR(VLOOKUP($B60,'Base Contratos'!$D$4:$P$1021,3,0),"")</f>
        <v/>
      </c>
      <c r="D60" s="54"/>
      <c r="E60" s="55" t="str">
        <f>IFERROR(E46+E32,"")</f>
        <v/>
      </c>
      <c r="F60" s="56" t="str">
        <f t="shared" ref="F60" si="46">IFERROR($D$21*E60,"")</f>
        <v/>
      </c>
      <c r="G60" s="55" t="str">
        <f>IFERROR(G46+G32,"")</f>
        <v/>
      </c>
      <c r="H60" s="56" t="str">
        <f t="shared" ref="H60" si="47">IFERROR($D$21*G60,"")</f>
        <v/>
      </c>
      <c r="I60" s="55" t="str">
        <f>IFERROR(I46+I32,"")</f>
        <v/>
      </c>
      <c r="J60" s="56" t="str">
        <f t="shared" si="41"/>
        <v/>
      </c>
      <c r="K60" s="55" t="str">
        <f t="shared" si="42"/>
        <v/>
      </c>
      <c r="L60" s="56" t="str">
        <f t="shared" si="43"/>
        <v/>
      </c>
      <c r="M60" s="24"/>
      <c r="N60" s="24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22.5" hidden="1" customHeight="1">
      <c r="A61" s="21"/>
      <c r="B61" s="22">
        <f>IF(B60&gt;=MAX('Base Contratos Detalhado'!$D:$D),"",'Transparência Informacional'!B60+1)</f>
        <v>5</v>
      </c>
      <c r="C61" s="57" t="str">
        <f>IFERROR(VLOOKUP($B61,'Base Contratos'!$D$4:$P$1021,3,0),"")</f>
        <v/>
      </c>
      <c r="D61" s="54"/>
      <c r="E61" s="55" t="str">
        <f t="shared" si="37"/>
        <v/>
      </c>
      <c r="F61" s="56" t="str">
        <f t="shared" ref="F61" si="48">IFERROR($D$21*E61,"")</f>
        <v/>
      </c>
      <c r="G61" s="55" t="str">
        <f t="shared" si="39"/>
        <v/>
      </c>
      <c r="H61" s="56" t="str">
        <f t="shared" ref="H61" si="49">IFERROR($D$21*G61,"")</f>
        <v/>
      </c>
      <c r="I61" s="55" t="str">
        <f t="shared" si="39"/>
        <v/>
      </c>
      <c r="J61" s="56" t="str">
        <f t="shared" si="41"/>
        <v/>
      </c>
      <c r="K61" s="55" t="str">
        <f t="shared" si="42"/>
        <v/>
      </c>
      <c r="L61" s="56" t="str">
        <f t="shared" si="43"/>
        <v/>
      </c>
      <c r="M61" s="24"/>
      <c r="N61" s="24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22.5" hidden="1" customHeight="1">
      <c r="A62" s="21"/>
      <c r="B62" s="22">
        <f>IF(B61&gt;=MAX('Base Contratos Detalhado'!$D:$D),"",'Transparência Informacional'!B61+1)</f>
        <v>6</v>
      </c>
      <c r="C62" s="57" t="str">
        <f>IFERROR(VLOOKUP($B62,'Base Contratos'!$D$4:$P$1021,3,0),"")</f>
        <v/>
      </c>
      <c r="D62" s="54"/>
      <c r="E62" s="55" t="str">
        <f t="shared" si="37"/>
        <v/>
      </c>
      <c r="F62" s="56" t="str">
        <f t="shared" ref="F62" si="50">IFERROR($D$21*E62,"")</f>
        <v/>
      </c>
      <c r="G62" s="55" t="str">
        <f t="shared" si="39"/>
        <v/>
      </c>
      <c r="H62" s="56" t="str">
        <f t="shared" ref="H62" si="51">IFERROR($D$21*G62,"")</f>
        <v/>
      </c>
      <c r="I62" s="55" t="str">
        <f t="shared" si="39"/>
        <v/>
      </c>
      <c r="J62" s="56" t="str">
        <f t="shared" si="41"/>
        <v/>
      </c>
      <c r="K62" s="55" t="str">
        <f t="shared" si="42"/>
        <v/>
      </c>
      <c r="L62" s="56" t="str">
        <f t="shared" si="43"/>
        <v/>
      </c>
      <c r="M62" s="24"/>
      <c r="N62" s="24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22.5" hidden="1" customHeight="1">
      <c r="A63" s="21"/>
      <c r="B63" s="22">
        <f>IF(B62&gt;=MAX('Base Contratos Detalhado'!$D:$D),"",'Transparência Informacional'!B62+1)</f>
        <v>7</v>
      </c>
      <c r="C63" s="57" t="str">
        <f>IFERROR(VLOOKUP($B63,'Base Contratos'!$D$4:$P$1021,3,0),"")</f>
        <v/>
      </c>
      <c r="D63" s="54"/>
      <c r="E63" s="55" t="str">
        <f t="shared" si="37"/>
        <v/>
      </c>
      <c r="F63" s="56" t="str">
        <f t="shared" ref="F63" si="52">IFERROR($D$21*E63,"")</f>
        <v/>
      </c>
      <c r="G63" s="55" t="str">
        <f t="shared" si="39"/>
        <v/>
      </c>
      <c r="H63" s="56" t="str">
        <f t="shared" ref="H63" si="53">IFERROR($D$21*G63,"")</f>
        <v/>
      </c>
      <c r="I63" s="55" t="str">
        <f t="shared" si="39"/>
        <v/>
      </c>
      <c r="J63" s="56" t="str">
        <f t="shared" si="41"/>
        <v/>
      </c>
      <c r="K63" s="55" t="str">
        <f t="shared" si="42"/>
        <v/>
      </c>
      <c r="L63" s="56" t="str">
        <f t="shared" si="43"/>
        <v/>
      </c>
      <c r="M63" s="24"/>
      <c r="N63" s="24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2.5" hidden="1" customHeight="1">
      <c r="A64" s="21"/>
      <c r="B64" s="22">
        <f>IF(B63&gt;=MAX('Base Contratos Detalhado'!$D:$D),"",'Transparência Informacional'!B63+1)</f>
        <v>8</v>
      </c>
      <c r="C64" s="57" t="str">
        <f>IFERROR(VLOOKUP($B64,'Base Contratos'!$D$4:$P$1021,3,0),"")</f>
        <v/>
      </c>
      <c r="D64" s="54" t="str">
        <f>IFERROR(VLOOKUP(B64,'Base Contratos'!$D:$J,7,0),"")</f>
        <v/>
      </c>
      <c r="E64" s="55" t="str">
        <f t="shared" si="37"/>
        <v/>
      </c>
      <c r="F64" s="56" t="str">
        <f t="shared" ref="F64" si="54">IFERROR($D$21*E64,"")</f>
        <v/>
      </c>
      <c r="G64" s="55" t="str">
        <f t="shared" si="39"/>
        <v/>
      </c>
      <c r="H64" s="56" t="str">
        <f t="shared" ref="H64" si="55">IFERROR($D$21*G64,"")</f>
        <v/>
      </c>
      <c r="I64" s="55" t="str">
        <f t="shared" si="39"/>
        <v/>
      </c>
      <c r="J64" s="56" t="str">
        <f t="shared" si="41"/>
        <v/>
      </c>
      <c r="K64" s="55" t="str">
        <f t="shared" si="42"/>
        <v/>
      </c>
      <c r="L64" s="56" t="str">
        <f t="shared" si="43"/>
        <v/>
      </c>
      <c r="M64" s="24"/>
      <c r="N64" s="24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2.5" hidden="1" customHeight="1">
      <c r="A65" s="21"/>
      <c r="B65" s="22" t="str">
        <f>IF(B64&gt;=MAX('Base Contratos Detalhado'!$D:$D),"",'Transparência Informacional'!B64+1)</f>
        <v/>
      </c>
      <c r="C65" s="57" t="str">
        <f>IFERROR(VLOOKUP($B65,'Base Contratos'!$D$4:$P$1021,3,0),"")</f>
        <v/>
      </c>
      <c r="D65" s="54" t="str">
        <f>IFERROR(VLOOKUP(B65,'Base Contratos'!$D:$J,7,0),"")</f>
        <v/>
      </c>
      <c r="E65" s="55" t="str">
        <f t="shared" si="37"/>
        <v/>
      </c>
      <c r="F65" s="56" t="str">
        <f t="shared" ref="F65" si="56">IFERROR($D$21*E65,"")</f>
        <v/>
      </c>
      <c r="G65" s="55" t="str">
        <f t="shared" si="39"/>
        <v/>
      </c>
      <c r="H65" s="56" t="str">
        <f t="shared" ref="H65" si="57">IFERROR($D$21*G65,"")</f>
        <v/>
      </c>
      <c r="I65" s="55" t="str">
        <f t="shared" si="39"/>
        <v/>
      </c>
      <c r="J65" s="56" t="str">
        <f t="shared" si="41"/>
        <v/>
      </c>
      <c r="K65" s="55" t="str">
        <f t="shared" si="42"/>
        <v/>
      </c>
      <c r="L65" s="56" t="str">
        <f t="shared" si="43"/>
        <v/>
      </c>
      <c r="M65" s="24"/>
      <c r="N65" s="24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22.5" hidden="1" customHeight="1">
      <c r="A66" s="21"/>
      <c r="B66" s="22" t="str">
        <f>IF(B65&gt;=MAX('Base Contratos Detalhado'!$D:$D),"",'Transparência Informacional'!B65+1)</f>
        <v/>
      </c>
      <c r="C66" s="57" t="str">
        <f>IFERROR(VLOOKUP($B66,'Base Contratos'!$D$4:$P$1021,3,0),"")</f>
        <v/>
      </c>
      <c r="D66" s="54" t="str">
        <f>IFERROR(VLOOKUP(B66,'Base Contratos'!$D:$J,7,0),"")</f>
        <v/>
      </c>
      <c r="E66" s="55" t="str">
        <f t="shared" si="37"/>
        <v/>
      </c>
      <c r="F66" s="56" t="str">
        <f t="shared" ref="F66" si="58">IFERROR($D$21*E66,"")</f>
        <v/>
      </c>
      <c r="G66" s="55" t="str">
        <f t="shared" si="39"/>
        <v/>
      </c>
      <c r="H66" s="56" t="str">
        <f t="shared" ref="H66" si="59">IFERROR($D$21*G66,"")</f>
        <v/>
      </c>
      <c r="I66" s="55" t="str">
        <f t="shared" si="39"/>
        <v/>
      </c>
      <c r="J66" s="56" t="str">
        <f t="shared" si="41"/>
        <v/>
      </c>
      <c r="K66" s="55" t="str">
        <f t="shared" si="42"/>
        <v/>
      </c>
      <c r="L66" s="56" t="str">
        <f t="shared" si="43"/>
        <v/>
      </c>
      <c r="M66" s="24"/>
      <c r="N66" s="24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22.5" customHeight="1">
      <c r="A67" s="21"/>
      <c r="B67" s="22"/>
      <c r="C67" s="58"/>
      <c r="D67" s="59"/>
      <c r="E67" s="60"/>
      <c r="F67" s="61"/>
      <c r="G67" s="60"/>
      <c r="H67" s="61"/>
      <c r="I67" s="60"/>
      <c r="J67" s="61"/>
      <c r="K67" s="60"/>
      <c r="L67" s="61"/>
      <c r="M67" s="24"/>
      <c r="N67" s="24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2.5" customHeight="1">
      <c r="A68" s="21"/>
      <c r="B68" s="22"/>
      <c r="C68" s="42" t="s">
        <v>120</v>
      </c>
      <c r="D68" s="62"/>
      <c r="E68" s="58"/>
      <c r="F68" s="58"/>
      <c r="G68" s="58"/>
      <c r="H68" s="58"/>
      <c r="I68" s="58"/>
      <c r="J68" s="58"/>
      <c r="K68" s="58"/>
      <c r="L68" s="58"/>
      <c r="M68" s="24"/>
      <c r="N68" s="24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2.5" customHeight="1">
      <c r="A69" s="21"/>
      <c r="B69" s="22"/>
      <c r="C69" s="63"/>
      <c r="D69" s="63"/>
      <c r="E69" s="58"/>
      <c r="F69" s="58"/>
      <c r="G69" s="58"/>
      <c r="H69" s="58"/>
      <c r="I69" s="58"/>
      <c r="J69" s="58"/>
      <c r="K69" s="58"/>
      <c r="L69" s="58"/>
      <c r="M69" s="24"/>
      <c r="N69" s="24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2.5" customHeight="1">
      <c r="A70" s="21"/>
      <c r="B70" s="22"/>
      <c r="C70" s="47" t="s">
        <v>70</v>
      </c>
      <c r="D70" s="30" t="s">
        <v>17</v>
      </c>
      <c r="E70" s="30"/>
      <c r="F70" s="58"/>
      <c r="G70" s="58"/>
      <c r="H70" s="58"/>
      <c r="I70" s="58"/>
      <c r="J70" s="58"/>
      <c r="K70" s="58"/>
      <c r="L70" s="58"/>
      <c r="M70" s="24"/>
      <c r="N70" s="24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2.5" customHeight="1">
      <c r="A71" s="21"/>
      <c r="B71" s="22">
        <v>1</v>
      </c>
      <c r="C71" s="49" t="str">
        <f>IFERROR(VLOOKUP($B71,'Base Contratos Detalhado'!$D$4:$P$1008,3,0),"")</f>
        <v>Ativa Investimentos S.A.</v>
      </c>
      <c r="D71" s="64" t="str">
        <f>IFERROR(VLOOKUP($B71,'Base Contratos Detalhado'!$D$4:$Q$1008,14,0),"")</f>
        <v>33.775.974/0001-04</v>
      </c>
      <c r="E71" s="64"/>
      <c r="F71" s="58"/>
      <c r="G71" s="58"/>
      <c r="H71" s="58"/>
      <c r="I71" s="58"/>
      <c r="J71" s="58"/>
      <c r="K71" s="58"/>
      <c r="L71" s="58"/>
      <c r="M71" s="24"/>
      <c r="N71" s="24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2.5" customHeight="1">
      <c r="A72" s="21"/>
      <c r="B72" s="22">
        <f>IF(B71&gt;=MAX('Base Contratos Detalhado'!$D:$D),"",'Transparência Informacional'!B71+1)</f>
        <v>2</v>
      </c>
      <c r="C72" s="53" t="str">
        <f>IFERROR(VLOOKUP($B72,'Base Contratos Detalhado'!$D$4:$P$1008,3,0),"")</f>
        <v>Banco Andbank (Brasil) S.A</v>
      </c>
      <c r="D72" s="65" t="str">
        <f>IFERROR(VLOOKUP($B72,'Base Contratos Detalhado'!$D$4:$Q$1008,14,0),"")</f>
        <v>48.795.256/0001-69</v>
      </c>
      <c r="E72" s="65"/>
      <c r="F72" s="58"/>
      <c r="G72" s="58"/>
      <c r="H72" s="58"/>
      <c r="I72" s="58"/>
      <c r="J72" s="58"/>
      <c r="K72" s="58"/>
      <c r="L72" s="58"/>
      <c r="M72" s="24"/>
      <c r="N72" s="24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2.5" customHeight="1">
      <c r="A73" s="21"/>
      <c r="B73" s="22">
        <f>IF(B72&gt;=MAX('Base Contratos Detalhado'!$D:$D),"",'Transparência Informacional'!B72+1)</f>
        <v>3</v>
      </c>
      <c r="C73" s="53" t="str">
        <f>IFERROR(VLOOKUP($B73,'Base Contratos Detalhado'!$D$4:$P$1008,3,0),"")</f>
        <v>Banco BTG Pactual S.A</v>
      </c>
      <c r="D73" s="65" t="str">
        <f>IFERROR(VLOOKUP($B73,'Base Contratos Detalhado'!$D$4:$Q$1008,14,0),"")</f>
        <v>30.306.294/0001-45</v>
      </c>
      <c r="E73" s="65"/>
      <c r="F73" s="58"/>
      <c r="G73" s="58"/>
      <c r="H73" s="58"/>
      <c r="I73" s="58"/>
      <c r="J73" s="58"/>
      <c r="K73" s="58"/>
      <c r="L73" s="58"/>
      <c r="M73" s="24"/>
      <c r="N73" s="24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2.5" customHeight="1">
      <c r="A74" s="21"/>
      <c r="B74" s="22">
        <f>IF(B73&gt;=MAX('Base Contratos Detalhado'!$D:$D),"",'Transparência Informacional'!B73+1)</f>
        <v>4</v>
      </c>
      <c r="C74" s="53" t="str">
        <f>IFERROR(VLOOKUP($B74,'Base Contratos Detalhado'!$D$4:$P$1008,3,0),"")</f>
        <v>Genial Institucional CCTVM</v>
      </c>
      <c r="D74" s="65" t="str">
        <f>IFERROR(VLOOKUP($B74,'Base Contratos Detalhado'!$D$4:$Q$1008,14,0),"")</f>
        <v>05.816.451/0001-15</v>
      </c>
      <c r="E74" s="65"/>
      <c r="F74" s="58"/>
      <c r="G74" s="58"/>
      <c r="H74" s="58"/>
      <c r="I74" s="58"/>
      <c r="J74" s="58"/>
      <c r="K74" s="58"/>
      <c r="L74" s="58"/>
      <c r="M74" s="24"/>
      <c r="N74" s="24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2.5" customHeight="1">
      <c r="A75" s="21"/>
      <c r="B75" s="22">
        <f>IF(B74&gt;=MAX('Base Contratos Detalhado'!$D:$D),"",'Transparência Informacional'!B74+1)</f>
        <v>5</v>
      </c>
      <c r="C75" s="53" t="str">
        <f>IFERROR(VLOOKUP($B75,'Base Contratos Detalhado'!$D$4:$P$1008,3,0),"")</f>
        <v>Banco Safra</v>
      </c>
      <c r="D75" s="65" t="str">
        <f>IFERROR(VLOOKUP($B75,'Base Contratos Detalhado'!$D$4:$Q$1008,14,0),"")</f>
        <v>58.160.789/0001-28</v>
      </c>
      <c r="E75" s="65"/>
      <c r="F75" s="58"/>
      <c r="G75" s="58"/>
      <c r="H75" s="58"/>
      <c r="I75" s="58"/>
      <c r="J75" s="58"/>
      <c r="K75" s="58"/>
      <c r="L75" s="58"/>
      <c r="M75" s="24"/>
      <c r="N75" s="24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2.5" customHeight="1">
      <c r="A76" s="21"/>
      <c r="B76" s="22">
        <f>IF(B75&gt;=MAX('Base Contratos Detalhado'!$D:$D),"",'Transparência Informacional'!B75+1)</f>
        <v>6</v>
      </c>
      <c r="C76" s="53" t="str">
        <f>IFERROR(VLOOKUP($B76,'Base Contratos Detalhado'!$D$4:$P$1008,3,0),"")</f>
        <v>Inter DTVM</v>
      </c>
      <c r="D76" s="65" t="str">
        <f>IFERROR(VLOOKUP($B76,'Base Contratos Detalhado'!$D$4:$Q$1008,14,0),"")</f>
        <v>18.945.670/0001-46</v>
      </c>
      <c r="E76" s="65"/>
      <c r="F76" s="58"/>
      <c r="G76" s="58"/>
      <c r="H76" s="58"/>
      <c r="I76" s="58"/>
      <c r="J76" s="58"/>
      <c r="K76" s="58"/>
      <c r="L76" s="58"/>
      <c r="M76" s="24"/>
      <c r="N76" s="24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22.5" customHeight="1">
      <c r="A77" s="21"/>
      <c r="B77" s="22">
        <f>IF(B76&gt;=MAX('Base Contratos Detalhado'!$D:$D),"",'Transparência Informacional'!B76+1)</f>
        <v>7</v>
      </c>
      <c r="C77" s="53" t="str">
        <f>IFERROR(VLOOKUP($B77,'Base Contratos Detalhado'!$D$4:$P$1008,3,0),"")</f>
        <v>Nu Invest CV S.A.</v>
      </c>
      <c r="D77" s="65" t="str">
        <f>IFERROR(VLOOKUP($B77,'Base Contratos Detalhado'!$D$4:$Q$1008,14,0),"")</f>
        <v>62.169.875/0001-79</v>
      </c>
      <c r="E77" s="65"/>
      <c r="F77" s="58"/>
      <c r="G77" s="58"/>
      <c r="H77" s="58"/>
      <c r="I77" s="58"/>
      <c r="J77" s="58"/>
      <c r="K77" s="58"/>
      <c r="L77" s="58"/>
      <c r="M77" s="24"/>
      <c r="N77" s="24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22.5" customHeight="1">
      <c r="A78" s="21"/>
      <c r="B78" s="22">
        <f>IF(B77&gt;=MAX('Base Contratos Detalhado'!$D:$D),"",'Transparência Informacional'!B77+1)</f>
        <v>8</v>
      </c>
      <c r="C78" s="66" t="str">
        <f>IFERROR(VLOOKUP($B78,'Base Contratos Detalhado'!$D$4:$P$1008,3,0),"")</f>
        <v>XP Investimentos CCTVM</v>
      </c>
      <c r="D78" s="67" t="str">
        <f>IFERROR(VLOOKUP($B78,'Base Contratos Detalhado'!$D$4:$Q$1008,14,0),"")</f>
        <v>02.332.886/0001-04</v>
      </c>
      <c r="E78" s="67"/>
      <c r="F78" s="58"/>
      <c r="G78" s="58"/>
      <c r="H78" s="58"/>
      <c r="I78" s="58"/>
      <c r="J78" s="58"/>
      <c r="K78" s="58"/>
      <c r="L78" s="58"/>
      <c r="M78" s="24"/>
      <c r="N78" s="24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21"/>
      <c r="B79" s="22" t="str">
        <f>IF(B78&gt;=MAX('Base Contratos Detalhado'!$D:$D),"",'Transparência Informacional'!B78+1)</f>
        <v/>
      </c>
      <c r="C79" s="68"/>
      <c r="D79" s="69"/>
      <c r="E79" s="69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21"/>
      <c r="B80" s="22" t="str">
        <f>IF(B79&gt;=MAX('Base Contratos Detalhado'!$D:$D),"",'Transparência Informacional'!B79+1)</f>
        <v/>
      </c>
      <c r="C80" s="68"/>
      <c r="D80" s="69"/>
      <c r="E80" s="69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21"/>
      <c r="B81" s="22" t="str">
        <f>IF(B80&gt;=MAX('Base Contratos Detalhado'!$D:$D),"",'Transparência Informacional'!B80+1)</f>
        <v/>
      </c>
      <c r="C81" s="70" t="s">
        <v>123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30.75" customHeight="1">
      <c r="A82" s="21"/>
      <c r="B82" s="22"/>
      <c r="C82" s="71" t="s">
        <v>125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33" customHeight="1">
      <c r="A83" s="21"/>
      <c r="B83" s="22"/>
      <c r="C83" s="71" t="s">
        <v>124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1"/>
      <c r="B84" s="2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1"/>
      <c r="B85" s="2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1"/>
      <c r="B86" s="2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idden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idden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idden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idden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idden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idden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idden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idden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idden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idden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idden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idden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idden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idden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idden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idden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idden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idden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idden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idden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idden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idden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idden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idden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idden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idden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idden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idden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idden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idden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idden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idden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idden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idden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idden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idden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idden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idden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idden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idden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idden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idden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idden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idden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idden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idden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idden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idden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idden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idden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idden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idden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idden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idden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idden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idden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idden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idden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idden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idden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idden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idden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idden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idden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idden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idden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idden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idden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idden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idden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idden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idden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idden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idden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idden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idden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idden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idden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idden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idden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idden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idden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idden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idden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idden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idden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idden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idden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idden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idden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idden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idden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idden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idden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idden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idden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idden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idden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idden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idden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idden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idden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idden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idden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idden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idden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idden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idden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idden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idden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idden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idden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idden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idden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idden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idden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idden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idden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idden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idden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idden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idden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idden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idden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idden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idden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idden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idden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idden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idden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idden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idden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idden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idden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idden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idden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idden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idden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idden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idden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idden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idden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idden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idden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idden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idden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idden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idden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idden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idden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idden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idden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idden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idden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idden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idden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idden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idden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idden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idden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idden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idden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idden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idden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idden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idden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idden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idden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idden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idden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idden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idden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idden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idden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idden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idden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idden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idden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idden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idden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idden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idden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idden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idden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idden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idden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idden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idden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idden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idden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idden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idden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idden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idden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idden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idden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idden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idden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idden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idden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idden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idden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idden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idden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idden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idden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idden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idden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idden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idden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idden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idden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idden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idden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idden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idden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idden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idden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idden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idden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idden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idden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idden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idden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idden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idden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idden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idden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idden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idden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idden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idden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idden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idden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idden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idden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idden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idden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idden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idden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idden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idden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idden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idden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idden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idden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idden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idden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idden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idden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idden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idden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idden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idden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idden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idden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idden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idden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idden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idden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idden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idden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idden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idden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idden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idden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idden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idden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idden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idden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idden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idden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idden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idden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idden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idden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idden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idden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idden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idden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idden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idden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idden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idden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idden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idden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idden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idden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idden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idden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idden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idden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idden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idden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idden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idden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idden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idden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idden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idden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idden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idden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idden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idden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idden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idden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idden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idden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idden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idden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idden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idden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idden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idden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idden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idden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idden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idden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idden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idden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idden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idden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idden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idden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idden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idden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idden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idden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idden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idden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idden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idden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idden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idden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idden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idden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idden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idden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idden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idden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idden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idden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idden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idden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idden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idden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idden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idden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idden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idden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idden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idden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idden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idden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idden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idden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idden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idden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idden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idden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idden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idden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idden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idden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idden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idden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idden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idden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idden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idden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idden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idden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idden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idden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idden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idden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idden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idden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idden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idden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idden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idden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idden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idden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idden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idden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idden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idden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idden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idden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idden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idden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idden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idden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idden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idden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idden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idden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idden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idden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idden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idden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idden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idden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idden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idden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idden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idden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idden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idden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idden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idden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idden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idden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idden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idden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idden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idden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idden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idden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idden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idden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idden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idden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idden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idden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idden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idden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idden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idden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idden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idden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idden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idden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idden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idden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idden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idden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idden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idden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idden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idden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idden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idden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idden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idden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idden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idden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idden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idden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idden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idden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idden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idden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idden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idden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idden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idden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idden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idden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idden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idden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idden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idden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idden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idden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idden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idden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idden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idden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idden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idden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idden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idden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idden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idden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idden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idden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idden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idden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idden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idden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idden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idden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idden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idden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idden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idden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idden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idden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idden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idden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idden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idden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idden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idden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idden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idden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idden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idden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idden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idden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idden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idden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idden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idden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idden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idden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idden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idden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idden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idden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idden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idden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idden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idden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idden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idden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idden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idden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idden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idden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idden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idden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idden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idden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idden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idden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idden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idden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idden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idden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idden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idden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idden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idden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idden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idden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idden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idden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idden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idden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idden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idden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idden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idden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idden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idden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idden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idden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idden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idden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idden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idden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idden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idden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idden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idden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idden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idden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idden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idden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idden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idden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idden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idden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idden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idden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idden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idden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idden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idden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idden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idden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idden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idden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idden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idden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idden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idden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idden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idden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idden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idden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idden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idden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idden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idden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idden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idden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idden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idden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idden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idden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idden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idden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idden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idden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idden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idden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idden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idden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idden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idden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idden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idden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idden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idden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idden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idden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idden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idden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idden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idden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idden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idden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idden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idden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idden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idden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idden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idden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idden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idden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idden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idden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idden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idden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idden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idden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idden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idden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idden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idden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idden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idden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idden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idden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idden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idden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idden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idden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idden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idden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idden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idden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idden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idden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idden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idden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idden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idden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idden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idden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idden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idden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idden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idden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idden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idden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idden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idden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idden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idden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idden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idden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idden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idden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idden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idden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idden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idden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idden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idden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idden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idden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idden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idden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idden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idden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idden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idden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idden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idden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idden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idden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idden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idden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idden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idden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idden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idden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idden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idden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idden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idden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idden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idden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idden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idden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idden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idden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idden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idden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idden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idden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idden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idden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idden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idden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idden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idden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idden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idden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idden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idden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idden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idden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idden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idden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idden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idden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idden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idden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idden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idden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idden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idden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idden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idden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idden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idden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idden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idden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idden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idden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idden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idden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idden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idden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idden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idden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idden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idden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idden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idden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idden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idden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idden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idden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idden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idden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idden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idden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idden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idden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idden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idden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idden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idden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idden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idden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idden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idden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idden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idden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idden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idden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idden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idden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idden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idden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idden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idden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idden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idden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idden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idden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idden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idden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idden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idden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idden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idden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idden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idden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idden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idden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idden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idden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idden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idden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idden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idden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idden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idden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idden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idden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idden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idden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idden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idden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idden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idden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idden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idden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idden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idden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idden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idden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idden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idden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idden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idden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idden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idden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idden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idden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idden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idden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idden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idden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idden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idden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idden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idden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idden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idden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idden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idden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idden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idden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idden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idden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idden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idden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idden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idden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idden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idden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idden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idden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idden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idden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idden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idden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idden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idden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idden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idden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idden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idden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idden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idden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idden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idden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idden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idden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idden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idden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idden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idden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idden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idden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idden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idden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idden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idden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idden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idden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idden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idden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idden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idden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idden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idden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idden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idden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idden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idden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idden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idden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idden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idden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idden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idden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idden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idden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idden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idden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idden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idden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idden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idden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idden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idden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idden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idden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idden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idden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idden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idden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idden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idden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idden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idden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idden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idden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idden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idden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idden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idden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idden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idden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DeIt3wMcZupdx9y9tUoCakEgsgg1KPzoBaT2eGqzdrxm6qNeIWHYuiK9198OxO43THWv64XR3AW86jYHWa3EDw==" saltValue="uYqTIvGZQW8mS/tO3ngHcA==" spinCount="100000" sheet="1" objects="1" scenarios="1" selectLockedCells="1"/>
  <mergeCells count="35">
    <mergeCell ref="C7:E7"/>
    <mergeCell ref="D80:E80"/>
    <mergeCell ref="D23:E23"/>
    <mergeCell ref="C82:N82"/>
    <mergeCell ref="C83:N83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74:E74"/>
    <mergeCell ref="I55:J55"/>
    <mergeCell ref="C15:E15"/>
    <mergeCell ref="D16:E16"/>
    <mergeCell ref="D17:E17"/>
    <mergeCell ref="E27:F27"/>
    <mergeCell ref="G27:H27"/>
    <mergeCell ref="C27:D27"/>
    <mergeCell ref="C55:D55"/>
    <mergeCell ref="E55:F55"/>
    <mergeCell ref="G55:H55"/>
    <mergeCell ref="K55:L55"/>
    <mergeCell ref="D21:E21"/>
    <mergeCell ref="D22:E22"/>
    <mergeCell ref="I27:J27"/>
    <mergeCell ref="K27:L27"/>
    <mergeCell ref="C41:D41"/>
    <mergeCell ref="E41:F41"/>
    <mergeCell ref="G41:H41"/>
    <mergeCell ref="I41:J41"/>
    <mergeCell ref="K41:L41"/>
  </mergeCells>
  <dataValidations count="1">
    <dataValidation type="custom" showErrorMessage="1" errorTitle="Atenção" error="Por favor, insira valor igual ou maior que R$ 0,00." promptTitle="Atenção" prompt="Por favor, digite " sqref="D21:E21" xr:uid="{E450DCB4-3DAB-46A0-9683-74D9FBB77054}">
      <formula1>D21&gt;=0</formula1>
    </dataValidation>
  </dataValidations>
  <pageMargins left="0.7" right="0.7" top="0.75" bottom="0.75" header="0.3" footer="0.3"/>
  <pageSetup paperSize="9" orientation="portrait" r:id="rId1"/>
  <ignoredErrors>
    <ignoredError sqref="G29:G31 I43:I45 K43:K45 K57:K59 H57:H59 F57:F59 G43:G45 G57:G59 I57:I59 K29:K31 I29:I3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D98335-D98B-4CB9-A5ED-DE27AC97DFB5}">
          <x14:formula1>
            <xm:f>Suporte!$B$5:$B$7</xm:f>
          </x14:formula1>
          <xm:sqref>C7:E7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5B1B-F055-4BF9-8A59-DE00B686FE54}">
  <sheetPr codeName="Sheet2"/>
  <dimension ref="B3:P31"/>
  <sheetViews>
    <sheetView showGridLines="0" zoomScale="80" zoomScaleNormal="80" workbookViewId="0">
      <selection activeCell="D18" sqref="D18"/>
    </sheetView>
  </sheetViews>
  <sheetFormatPr defaultRowHeight="15"/>
  <cols>
    <col min="2" max="2" width="25.28515625" bestFit="1" customWidth="1"/>
    <col min="3" max="3" width="27.5703125" bestFit="1" customWidth="1"/>
    <col min="4" max="4" width="54.5703125" customWidth="1"/>
    <col min="5" max="5" width="49.28515625" bestFit="1" customWidth="1"/>
    <col min="6" max="6" width="19.140625" bestFit="1" customWidth="1"/>
    <col min="7" max="7" width="31.7109375" bestFit="1" customWidth="1"/>
    <col min="8" max="8" width="28.42578125" bestFit="1" customWidth="1"/>
    <col min="9" max="9" width="36.140625" bestFit="1" customWidth="1"/>
    <col min="10" max="10" width="35" bestFit="1" customWidth="1"/>
    <col min="11" max="11" width="15.140625" bestFit="1" customWidth="1"/>
    <col min="12" max="12" width="25.7109375" bestFit="1" customWidth="1"/>
    <col min="13" max="13" width="47.5703125" bestFit="1" customWidth="1"/>
    <col min="14" max="14" width="27.85546875" bestFit="1" customWidth="1"/>
    <col min="15" max="15" width="25.7109375" bestFit="1" customWidth="1"/>
    <col min="16" max="16" width="38" bestFit="1" customWidth="1"/>
  </cols>
  <sheetData>
    <row r="3" spans="2:16">
      <c r="B3" s="18" t="s">
        <v>39</v>
      </c>
      <c r="C3" s="19"/>
      <c r="D3" s="19"/>
      <c r="E3" s="19"/>
      <c r="F3" s="19"/>
      <c r="G3" s="19"/>
      <c r="H3" s="19"/>
      <c r="I3" s="19"/>
    </row>
    <row r="4" spans="2:16">
      <c r="B4" s="3" t="s">
        <v>18</v>
      </c>
      <c r="C4" s="3" t="s">
        <v>10</v>
      </c>
      <c r="D4" s="3" t="s">
        <v>17</v>
      </c>
      <c r="E4" s="3" t="s">
        <v>6</v>
      </c>
      <c r="F4" s="3" t="s">
        <v>19</v>
      </c>
      <c r="G4" s="3" t="s">
        <v>36</v>
      </c>
      <c r="H4" s="3" t="s">
        <v>24</v>
      </c>
    </row>
    <row r="5" spans="2:16">
      <c r="B5" s="5" t="s">
        <v>126</v>
      </c>
      <c r="C5" s="5" t="s">
        <v>8</v>
      </c>
      <c r="D5" s="5" t="s">
        <v>14</v>
      </c>
      <c r="E5" s="5" t="s">
        <v>20</v>
      </c>
      <c r="F5" s="5" t="s">
        <v>22</v>
      </c>
      <c r="G5" s="5" t="s">
        <v>37</v>
      </c>
      <c r="H5" s="5"/>
    </row>
    <row r="6" spans="2:16">
      <c r="B6" s="5" t="s">
        <v>127</v>
      </c>
      <c r="C6" s="5" t="s">
        <v>8</v>
      </c>
      <c r="D6" s="5" t="s">
        <v>15</v>
      </c>
      <c r="E6" s="5" t="s">
        <v>20</v>
      </c>
      <c r="F6" s="5" t="s">
        <v>22</v>
      </c>
      <c r="G6" s="5" t="s">
        <v>37</v>
      </c>
      <c r="H6" s="5"/>
    </row>
    <row r="7" spans="2:16">
      <c r="B7" s="5" t="s">
        <v>9</v>
      </c>
      <c r="C7" s="5" t="s">
        <v>8</v>
      </c>
      <c r="D7" s="5" t="s">
        <v>16</v>
      </c>
      <c r="E7" s="5" t="s">
        <v>21</v>
      </c>
      <c r="F7" s="5" t="s">
        <v>23</v>
      </c>
      <c r="G7" s="5" t="s">
        <v>38</v>
      </c>
      <c r="H7" s="5"/>
    </row>
    <row r="9" spans="2:16">
      <c r="E9" s="7"/>
      <c r="F9" s="7"/>
      <c r="G9" s="7"/>
    </row>
    <row r="11" spans="2:16">
      <c r="H11" s="7"/>
      <c r="I11" s="7"/>
    </row>
    <row r="14" spans="2:16">
      <c r="B14" s="18" t="s">
        <v>42</v>
      </c>
      <c r="C14" s="19"/>
      <c r="D14" s="19"/>
      <c r="E14" s="19"/>
      <c r="F14" s="19"/>
      <c r="G14" s="19"/>
      <c r="H14" s="19"/>
      <c r="I14" s="19"/>
      <c r="J14" s="19"/>
    </row>
    <row r="15" spans="2:16">
      <c r="B15" s="3" t="s">
        <v>18</v>
      </c>
      <c r="C15" s="3" t="s">
        <v>40</v>
      </c>
      <c r="D15" s="3" t="s">
        <v>41</v>
      </c>
      <c r="E15" s="3" t="s">
        <v>34</v>
      </c>
      <c r="F15" s="3" t="s">
        <v>25</v>
      </c>
      <c r="G15" s="3" t="s">
        <v>26</v>
      </c>
      <c r="H15" s="3" t="s">
        <v>27</v>
      </c>
      <c r="I15" s="3" t="s">
        <v>28</v>
      </c>
      <c r="J15" s="3" t="s">
        <v>29</v>
      </c>
      <c r="K15" s="3" t="s">
        <v>30</v>
      </c>
      <c r="L15" s="3" t="s">
        <v>31</v>
      </c>
      <c r="M15" s="3" t="s">
        <v>35</v>
      </c>
      <c r="N15" s="3" t="s">
        <v>32</v>
      </c>
      <c r="O15" s="3" t="s">
        <v>33</v>
      </c>
      <c r="P15" s="3" t="s">
        <v>41</v>
      </c>
    </row>
    <row r="16" spans="2:16">
      <c r="B16" s="5" t="s">
        <v>126</v>
      </c>
      <c r="C16" s="12">
        <v>1.95E-2</v>
      </c>
      <c r="D16" s="5" t="s">
        <v>43</v>
      </c>
      <c r="E16" s="6" t="s">
        <v>44</v>
      </c>
      <c r="F16" s="5" t="s">
        <v>77</v>
      </c>
      <c r="G16" s="5" t="s">
        <v>78</v>
      </c>
      <c r="H16" s="5" t="s">
        <v>45</v>
      </c>
      <c r="I16" s="5" t="s">
        <v>46</v>
      </c>
      <c r="J16" s="5" t="s">
        <v>47</v>
      </c>
      <c r="K16" s="5" t="s">
        <v>48</v>
      </c>
      <c r="L16" s="5" t="s">
        <v>49</v>
      </c>
      <c r="M16" s="5"/>
      <c r="N16" s="5" t="s">
        <v>84</v>
      </c>
      <c r="O16" s="5" t="s">
        <v>84</v>
      </c>
      <c r="P16" s="11">
        <v>0.2</v>
      </c>
    </row>
    <row r="17" spans="2:16">
      <c r="B17" s="5" t="s">
        <v>127</v>
      </c>
      <c r="C17" s="12">
        <v>9.4999999999999998E-3</v>
      </c>
      <c r="D17" s="5" t="s">
        <v>50</v>
      </c>
      <c r="E17" s="6" t="s">
        <v>44</v>
      </c>
      <c r="F17" s="5" t="s">
        <v>79</v>
      </c>
      <c r="G17" s="5" t="s">
        <v>78</v>
      </c>
      <c r="H17" s="5" t="s">
        <v>45</v>
      </c>
      <c r="I17" s="5" t="s">
        <v>46</v>
      </c>
      <c r="J17" s="5" t="s">
        <v>47</v>
      </c>
      <c r="K17" s="5" t="s">
        <v>48</v>
      </c>
      <c r="L17" s="5" t="s">
        <v>49</v>
      </c>
      <c r="M17" s="5"/>
      <c r="N17" s="5" t="s">
        <v>84</v>
      </c>
      <c r="O17" s="5" t="s">
        <v>84</v>
      </c>
      <c r="P17" s="11">
        <v>0.1</v>
      </c>
    </row>
    <row r="18" spans="2:16">
      <c r="B18" s="5" t="s">
        <v>9</v>
      </c>
      <c r="C18" s="12">
        <v>0.02</v>
      </c>
      <c r="D18" s="5" t="s">
        <v>43</v>
      </c>
      <c r="E18" s="6" t="s">
        <v>44</v>
      </c>
      <c r="F18" s="5" t="s">
        <v>80</v>
      </c>
      <c r="G18" s="5" t="s">
        <v>81</v>
      </c>
      <c r="H18" s="5" t="s">
        <v>45</v>
      </c>
      <c r="I18" s="5" t="s">
        <v>83</v>
      </c>
      <c r="J18" s="5" t="s">
        <v>82</v>
      </c>
      <c r="K18" s="5" t="s">
        <v>49</v>
      </c>
      <c r="L18" s="5" t="s">
        <v>49</v>
      </c>
      <c r="M18" s="5"/>
      <c r="N18" s="5" t="s">
        <v>84</v>
      </c>
      <c r="O18" s="5" t="s">
        <v>84</v>
      </c>
      <c r="P18" s="11">
        <v>0.2</v>
      </c>
    </row>
    <row r="24" spans="2:16">
      <c r="B24" s="19" t="s">
        <v>55</v>
      </c>
      <c r="C24" s="19"/>
      <c r="D24" s="19"/>
      <c r="F24" s="19" t="s">
        <v>112</v>
      </c>
      <c r="G24" s="19"/>
      <c r="H24" s="19"/>
    </row>
    <row r="25" spans="2:16">
      <c r="B25" s="4" t="s">
        <v>56</v>
      </c>
      <c r="C25" s="4" t="s">
        <v>57</v>
      </c>
      <c r="D25" s="4" t="s">
        <v>58</v>
      </c>
      <c r="F25" s="4" t="s">
        <v>60</v>
      </c>
      <c r="G25" s="4"/>
      <c r="H25" s="4" t="s">
        <v>67</v>
      </c>
    </row>
    <row r="26" spans="2:16">
      <c r="B26" s="1" t="s">
        <v>51</v>
      </c>
      <c r="C26" s="13">
        <v>1.1999999999999999E-3</v>
      </c>
      <c r="D26" s="1" t="s">
        <v>59</v>
      </c>
      <c r="F26" s="20" t="s">
        <v>61</v>
      </c>
      <c r="G26" s="20"/>
      <c r="H26" s="13" t="s">
        <v>68</v>
      </c>
    </row>
    <row r="27" spans="2:16">
      <c r="B27" s="1" t="s">
        <v>52</v>
      </c>
      <c r="C27" s="13">
        <v>1E-3</v>
      </c>
      <c r="D27" s="1" t="s">
        <v>59</v>
      </c>
      <c r="F27" s="20" t="s">
        <v>62</v>
      </c>
      <c r="G27" s="20"/>
      <c r="H27" s="13">
        <v>1.1000000000000001E-3</v>
      </c>
    </row>
    <row r="28" spans="2:16">
      <c r="B28" s="1" t="s">
        <v>53</v>
      </c>
      <c r="C28" s="13">
        <v>8.0000000000000004E-4</v>
      </c>
      <c r="D28" s="1" t="s">
        <v>59</v>
      </c>
      <c r="F28" s="20" t="s">
        <v>63</v>
      </c>
      <c r="G28" s="20"/>
      <c r="H28" s="13">
        <v>8.9999999999999998E-4</v>
      </c>
    </row>
    <row r="29" spans="2:16">
      <c r="B29" s="1" t="s">
        <v>54</v>
      </c>
      <c r="C29" s="13">
        <v>5.9999999999999995E-4</v>
      </c>
      <c r="D29" s="1" t="s">
        <v>59</v>
      </c>
      <c r="F29" s="20" t="s">
        <v>64</v>
      </c>
      <c r="G29" s="20"/>
      <c r="H29" s="13">
        <v>6.9999999999999999E-4</v>
      </c>
    </row>
    <row r="30" spans="2:16">
      <c r="F30" s="20" t="s">
        <v>65</v>
      </c>
      <c r="G30" s="20"/>
      <c r="H30" s="13">
        <v>5.9999999999999995E-4</v>
      </c>
    </row>
    <row r="31" spans="2:16">
      <c r="F31" s="20" t="s">
        <v>66</v>
      </c>
      <c r="G31" s="20"/>
      <c r="H31" s="13">
        <v>5.0000000000000001E-4</v>
      </c>
    </row>
  </sheetData>
  <mergeCells count="10">
    <mergeCell ref="B3:I3"/>
    <mergeCell ref="F30:G30"/>
    <mergeCell ref="F31:G31"/>
    <mergeCell ref="B14:J14"/>
    <mergeCell ref="B24:D24"/>
    <mergeCell ref="F24:H24"/>
    <mergeCell ref="F26:G26"/>
    <mergeCell ref="F27:G27"/>
    <mergeCell ref="F28:G28"/>
    <mergeCell ref="F29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CD71-0B12-4C4C-BD93-731526EDD82E}">
  <sheetPr codeName="Sheet3"/>
  <dimension ref="A3:Q186"/>
  <sheetViews>
    <sheetView workbookViewId="0">
      <selection activeCell="D18" sqref="D18"/>
    </sheetView>
  </sheetViews>
  <sheetFormatPr defaultRowHeight="15"/>
  <cols>
    <col min="1" max="1" width="16.7109375" style="8" customWidth="1"/>
    <col min="5" max="5" width="25.28515625" bestFit="1" customWidth="1"/>
    <col min="6" max="6" width="32.140625" bestFit="1" customWidth="1"/>
    <col min="7" max="7" width="23.5703125" bestFit="1" customWidth="1"/>
    <col min="8" max="8" width="21.42578125" bestFit="1" customWidth="1"/>
    <col min="9" max="9" width="22.42578125" bestFit="1" customWidth="1"/>
    <col min="10" max="10" width="20" bestFit="1" customWidth="1"/>
    <col min="11" max="11" width="19.85546875" bestFit="1" customWidth="1"/>
    <col min="12" max="12" width="14.7109375" customWidth="1"/>
    <col min="13" max="13" width="20" customWidth="1"/>
    <col min="14" max="14" width="15.42578125" customWidth="1"/>
    <col min="15" max="15" width="20.85546875" customWidth="1"/>
    <col min="16" max="16" width="25.7109375" customWidth="1"/>
    <col min="17" max="17" width="17.85546875" bestFit="1" customWidth="1"/>
  </cols>
  <sheetData>
    <row r="3" spans="1:17" ht="90">
      <c r="A3" s="2" t="s">
        <v>100</v>
      </c>
      <c r="B3" s="2" t="s">
        <v>76</v>
      </c>
      <c r="C3" s="2" t="s">
        <v>75</v>
      </c>
      <c r="D3" s="2" t="s">
        <v>69</v>
      </c>
      <c r="E3" s="2" t="s">
        <v>6</v>
      </c>
      <c r="F3" s="2" t="s">
        <v>70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2</v>
      </c>
      <c r="L3" s="2" t="s">
        <v>5</v>
      </c>
      <c r="M3" s="2" t="s">
        <v>4</v>
      </c>
      <c r="N3" s="2" t="s">
        <v>0</v>
      </c>
      <c r="O3" s="2" t="s">
        <v>11</v>
      </c>
      <c r="P3" s="2" t="s">
        <v>12</v>
      </c>
      <c r="Q3" s="14" t="s">
        <v>74</v>
      </c>
    </row>
    <row r="4" spans="1:17">
      <c r="A4" s="8">
        <v>0</v>
      </c>
      <c r="B4">
        <f>IF(G4="Sem Faixas",IF(E4='Transparência Informacional'!$C$7,1,0),0)</f>
        <v>1</v>
      </c>
      <c r="C4">
        <f>IF(G4&lt;&gt;"Sem Faixas",IF(E4='Transparência Informacional'!$C$7,1,0),0)</f>
        <v>0</v>
      </c>
      <c r="D4">
        <f>IF(E4='Transparência Informacional'!$C$7,1,0)</f>
        <v>1</v>
      </c>
      <c r="E4" s="9" t="s">
        <v>126</v>
      </c>
      <c r="F4" s="9" t="s">
        <v>86</v>
      </c>
      <c r="G4" t="s">
        <v>71</v>
      </c>
      <c r="H4" s="9" t="s">
        <v>72</v>
      </c>
      <c r="I4" s="10">
        <v>0.3</v>
      </c>
      <c r="J4" s="10">
        <v>0.15</v>
      </c>
      <c r="K4" s="9" t="s">
        <v>72</v>
      </c>
      <c r="Q4" t="s">
        <v>90</v>
      </c>
    </row>
    <row r="5" spans="1:17">
      <c r="A5" s="8">
        <v>0</v>
      </c>
      <c r="B5">
        <f>IF(G5="Sem Faixas",IF(E5='Transparência Informacional'!$C$7,MAX($B$4:B4)+1,0),0)</f>
        <v>0</v>
      </c>
      <c r="C5">
        <f>IF(G5&lt;&gt;"Sem Faixas",IF(E5='Transparência Informacional'!$C$7,MAX($C$4:C4)+1,0),0)</f>
        <v>1</v>
      </c>
      <c r="D5">
        <f>IF(E5='Transparência Informacional'!$C$7,MAX($D$4:D4)+1,0)</f>
        <v>2</v>
      </c>
      <c r="E5" s="9" t="s">
        <v>126</v>
      </c>
      <c r="F5" s="9" t="s">
        <v>85</v>
      </c>
      <c r="G5" t="s">
        <v>73</v>
      </c>
      <c r="H5" s="9" t="s">
        <v>72</v>
      </c>
      <c r="I5" s="10">
        <v>0.3</v>
      </c>
      <c r="J5" s="10">
        <v>0.15</v>
      </c>
      <c r="K5" s="9" t="s">
        <v>72</v>
      </c>
      <c r="Q5" t="s">
        <v>92</v>
      </c>
    </row>
    <row r="6" spans="1:17">
      <c r="A6" s="8">
        <v>1</v>
      </c>
      <c r="B6">
        <f>IF(G6="Sem Faixas",IF(E6='Transparência Informacional'!$C$7,MAX($B$4:B5)+1,0),0)</f>
        <v>2</v>
      </c>
      <c r="C6">
        <f>IF(G6&lt;&gt;"Sem Faixas",IF(E6='Transparência Informacional'!$C$7,MAX($C$4:C5)+1,0),0)</f>
        <v>0</v>
      </c>
      <c r="D6">
        <f>IF(E6='Transparência Informacional'!$C$7,MAX($D$4:D5)+1,0)</f>
        <v>3</v>
      </c>
      <c r="E6" s="9" t="s">
        <v>126</v>
      </c>
      <c r="F6" s="9" t="s">
        <v>87</v>
      </c>
      <c r="G6" t="s">
        <v>71</v>
      </c>
      <c r="H6" s="9" t="s">
        <v>72</v>
      </c>
      <c r="I6" s="10">
        <v>0.4</v>
      </c>
      <c r="J6" s="10">
        <v>0.3</v>
      </c>
      <c r="K6" s="9" t="s">
        <v>72</v>
      </c>
      <c r="Q6" t="s">
        <v>91</v>
      </c>
    </row>
    <row r="7" spans="1:17">
      <c r="A7" s="8">
        <v>1</v>
      </c>
      <c r="B7">
        <f>IF(G7="Sem Faixas",IF(E7='Transparência Informacional'!$C$7,MAX($B$4:B6)+1,0),0)</f>
        <v>0</v>
      </c>
      <c r="C7">
        <f>IF(G7&lt;&gt;"Sem Faixas",IF(E7='Transparência Informacional'!$C$7,MAX($C$4:C6)+1,0),0)</f>
        <v>0</v>
      </c>
      <c r="D7">
        <f>IF(E7='Transparência Informacional'!$C$7,MAX($D$4:D6)+1,0)</f>
        <v>0</v>
      </c>
      <c r="E7" s="9" t="s">
        <v>127</v>
      </c>
      <c r="F7" s="9" t="s">
        <v>87</v>
      </c>
      <c r="G7" t="s">
        <v>71</v>
      </c>
      <c r="H7" s="9" t="s">
        <v>72</v>
      </c>
      <c r="I7" s="10">
        <v>0.4</v>
      </c>
      <c r="J7" s="10">
        <v>0.3</v>
      </c>
      <c r="K7" s="9" t="s">
        <v>72</v>
      </c>
      <c r="Q7" t="s">
        <v>91</v>
      </c>
    </row>
    <row r="8" spans="1:17">
      <c r="A8" s="8">
        <v>1</v>
      </c>
      <c r="B8">
        <f>IF(G8="Sem Faixas",IF(E8='Transparência Informacional'!$C$7,MAX($B$4:B7)+1,0),0)</f>
        <v>3</v>
      </c>
      <c r="C8">
        <f>IF(G8&lt;&gt;"Sem Faixas",IF(E8='Transparência Informacional'!$C$7,MAX($C$4:C7)+1,0),0)</f>
        <v>0</v>
      </c>
      <c r="D8">
        <f>IF(E8='Transparência Informacional'!$C$7,MAX($D$4:D7)+1,0)</f>
        <v>4</v>
      </c>
      <c r="E8" s="9" t="s">
        <v>126</v>
      </c>
      <c r="F8" s="9" t="s">
        <v>88</v>
      </c>
      <c r="G8" t="s">
        <v>71</v>
      </c>
      <c r="H8" s="9" t="s">
        <v>72</v>
      </c>
      <c r="I8" s="10">
        <v>0.3</v>
      </c>
      <c r="J8" s="10">
        <v>0.15</v>
      </c>
      <c r="K8" s="9" t="s">
        <v>72</v>
      </c>
      <c r="Q8" t="s">
        <v>89</v>
      </c>
    </row>
    <row r="9" spans="1:17">
      <c r="A9" s="8">
        <v>1</v>
      </c>
      <c r="B9">
        <f>IF(G9="Sem Faixas",IF(E9='Transparência Informacional'!$C$7,MAX($B$4:B8)+1,0),0)</f>
        <v>4</v>
      </c>
      <c r="C9">
        <f>IF(G9&lt;&gt;"Sem Faixas",IF(E9='Transparência Informacional'!$C$7,MAX($C$4:C8)+1,0),0)</f>
        <v>0</v>
      </c>
      <c r="D9">
        <f>IF(E9='Transparência Informacional'!$C$7,MAX($D$4:D8)+1,0)</f>
        <v>5</v>
      </c>
      <c r="E9" s="9" t="s">
        <v>126</v>
      </c>
      <c r="F9" s="9" t="s">
        <v>128</v>
      </c>
      <c r="G9" t="s">
        <v>71</v>
      </c>
      <c r="H9" s="9" t="s">
        <v>72</v>
      </c>
      <c r="I9" s="10">
        <v>0.3</v>
      </c>
      <c r="J9" s="10">
        <v>0.15</v>
      </c>
      <c r="K9" s="9" t="s">
        <v>72</v>
      </c>
      <c r="Q9" t="s">
        <v>129</v>
      </c>
    </row>
    <row r="10" spans="1:17">
      <c r="A10" s="8">
        <v>0</v>
      </c>
      <c r="B10">
        <f>IF(G10="Sem Faixas",IF(E10='Transparência Informacional'!$C$7,MAX($B$4:B9)+1,0),0)</f>
        <v>5</v>
      </c>
      <c r="C10">
        <f>IF(G10&lt;&gt;"Sem Faixas",IF(E10='Transparência Informacional'!$C$7,MAX($C$4:C9)+1,0),0)</f>
        <v>0</v>
      </c>
      <c r="D10">
        <f>IF(E10='Transparência Informacional'!$C$7,MAX($D$4:D9)+1,0)</f>
        <v>6</v>
      </c>
      <c r="E10" s="9" t="s">
        <v>126</v>
      </c>
      <c r="F10" s="9" t="s">
        <v>94</v>
      </c>
      <c r="G10" t="s">
        <v>71</v>
      </c>
      <c r="H10" s="9" t="s">
        <v>72</v>
      </c>
      <c r="I10" s="10">
        <v>0.3</v>
      </c>
      <c r="J10" s="10">
        <v>0.15</v>
      </c>
      <c r="K10" s="9" t="s">
        <v>72</v>
      </c>
      <c r="Q10" t="s">
        <v>93</v>
      </c>
    </row>
    <row r="11" spans="1:17">
      <c r="A11" s="8">
        <v>1</v>
      </c>
      <c r="B11">
        <f>IF(G11="Sem Faixas",IF(E11='Transparência Informacional'!$C$7,MAX($B$4:B10)+1,0),0)</f>
        <v>0</v>
      </c>
      <c r="C11">
        <f>IF(G11&lt;&gt;"Sem Faixas",IF(E11='Transparência Informacional'!$C$7,MAX($C$4:C10)+1,0),0)</f>
        <v>0</v>
      </c>
      <c r="D11">
        <f>IF(E11='Transparência Informacional'!$C$7,MAX($D$4:D10)+1,0)</f>
        <v>0</v>
      </c>
      <c r="E11" s="9" t="s">
        <v>9</v>
      </c>
      <c r="F11" s="9" t="s">
        <v>95</v>
      </c>
      <c r="G11" t="s">
        <v>71</v>
      </c>
      <c r="H11" s="9" t="s">
        <v>72</v>
      </c>
      <c r="I11" s="10">
        <v>0.4</v>
      </c>
      <c r="J11" s="10">
        <v>0.3</v>
      </c>
      <c r="K11" s="9" t="s">
        <v>72</v>
      </c>
      <c r="Q11" t="s">
        <v>96</v>
      </c>
    </row>
    <row r="12" spans="1:17">
      <c r="A12" s="8">
        <v>1</v>
      </c>
      <c r="B12">
        <f>IF(G12="Sem Faixas",IF(E12='Transparência Informacional'!$C$7,MAX($B$4:B11)+1,0),0)</f>
        <v>6</v>
      </c>
      <c r="C12">
        <f>IF(G12&lt;&gt;"Sem Faixas",IF(E12='Transparência Informacional'!$C$7,MAX($C$4:C11)+1,0),0)</f>
        <v>0</v>
      </c>
      <c r="D12">
        <f>IF(E12='Transparência Informacional'!$C$7,MAX($D$4:D11)+1,0)</f>
        <v>7</v>
      </c>
      <c r="E12" s="9" t="s">
        <v>126</v>
      </c>
      <c r="F12" s="9" t="s">
        <v>99</v>
      </c>
      <c r="G12" t="s">
        <v>71</v>
      </c>
      <c r="H12" s="9" t="s">
        <v>72</v>
      </c>
      <c r="I12" s="10">
        <v>0.3</v>
      </c>
      <c r="J12" s="10">
        <v>0.3</v>
      </c>
      <c r="K12" s="9" t="s">
        <v>72</v>
      </c>
      <c r="Q12" t="s">
        <v>98</v>
      </c>
    </row>
    <row r="13" spans="1:17">
      <c r="A13" s="8">
        <v>1</v>
      </c>
      <c r="B13">
        <f>IF(G13="Sem Faixas",IF(E13='Transparência Informacional'!$C$7,MAX($B$4:B12)+1,0),0)</f>
        <v>7</v>
      </c>
      <c r="C13">
        <f>IF(G13&lt;&gt;"Sem Faixas",IF(E13='Transparência Informacional'!$C$7,MAX($C$4:C12)+1,0),0)</f>
        <v>0</v>
      </c>
      <c r="D13">
        <f>IF(E13='Transparência Informacional'!$C$7,MAX($D$4:D12)+1,0)</f>
        <v>8</v>
      </c>
      <c r="E13" s="9" t="s">
        <v>126</v>
      </c>
      <c r="F13" s="9" t="s">
        <v>97</v>
      </c>
      <c r="G13" t="s">
        <v>71</v>
      </c>
      <c r="H13" s="9" t="s">
        <v>72</v>
      </c>
      <c r="I13" s="10">
        <v>0.4</v>
      </c>
      <c r="J13" s="10">
        <v>0.3</v>
      </c>
      <c r="K13" s="9" t="s">
        <v>72</v>
      </c>
      <c r="Q13" t="s">
        <v>101</v>
      </c>
    </row>
    <row r="14" spans="1:17">
      <c r="E14" s="9"/>
      <c r="F14" s="8"/>
      <c r="H14" s="9"/>
      <c r="I14" s="10"/>
      <c r="J14" s="10"/>
      <c r="K14" s="9"/>
    </row>
    <row r="15" spans="1:17">
      <c r="E15" s="9"/>
      <c r="H15" s="9"/>
      <c r="I15" s="10"/>
      <c r="J15" s="10"/>
      <c r="K15" s="9"/>
    </row>
    <row r="16" spans="1:17">
      <c r="E16" s="9"/>
      <c r="F16" s="9"/>
      <c r="H16" s="9"/>
      <c r="I16" s="10"/>
      <c r="J16" s="10"/>
      <c r="K16" s="9"/>
    </row>
    <row r="17" spans="5:11">
      <c r="E17" s="9"/>
      <c r="F17" s="9"/>
      <c r="H17" s="9"/>
      <c r="I17" s="10"/>
      <c r="J17" s="10"/>
      <c r="K17" s="9"/>
    </row>
    <row r="18" spans="5:11">
      <c r="E18" s="9"/>
      <c r="F18" s="9"/>
      <c r="H18" s="9"/>
      <c r="I18" s="15"/>
      <c r="J18" s="10"/>
      <c r="K18" s="9"/>
    </row>
    <row r="19" spans="5:11">
      <c r="E19" s="9"/>
      <c r="F19" s="9"/>
      <c r="H19" s="9"/>
      <c r="I19" s="10"/>
      <c r="J19" s="10"/>
      <c r="K19" s="9"/>
    </row>
    <row r="20" spans="5:11">
      <c r="E20" s="9"/>
      <c r="F20" s="9"/>
      <c r="H20" s="9"/>
      <c r="I20" s="10"/>
      <c r="J20" s="10"/>
      <c r="K20" s="9"/>
    </row>
    <row r="21" spans="5:11">
      <c r="E21" s="9"/>
      <c r="F21" s="9"/>
      <c r="H21" s="9"/>
      <c r="I21" s="10"/>
      <c r="J21" s="10"/>
      <c r="K21" s="9"/>
    </row>
    <row r="22" spans="5:11">
      <c r="E22" s="9"/>
      <c r="F22" s="9"/>
      <c r="H22" s="9"/>
      <c r="I22" s="10"/>
      <c r="J22" s="10"/>
      <c r="K22" s="9"/>
    </row>
    <row r="23" spans="5:11">
      <c r="E23" s="9"/>
      <c r="F23" s="9"/>
      <c r="H23" s="9"/>
      <c r="I23" s="10"/>
      <c r="J23" s="10"/>
      <c r="K23" s="9"/>
    </row>
    <row r="24" spans="5:11">
      <c r="E24" s="9"/>
      <c r="F24" s="9"/>
      <c r="H24" s="9"/>
      <c r="I24" s="10"/>
      <c r="J24" s="10"/>
      <c r="K24" s="9"/>
    </row>
    <row r="25" spans="5:11">
      <c r="E25" s="9"/>
      <c r="F25" s="9"/>
      <c r="H25" s="9"/>
      <c r="I25" s="10"/>
      <c r="J25" s="10"/>
      <c r="K25" s="9"/>
    </row>
    <row r="26" spans="5:11">
      <c r="E26" s="9"/>
      <c r="F26" s="9"/>
      <c r="H26" s="9"/>
      <c r="I26" s="10"/>
      <c r="J26" s="10"/>
      <c r="K26" s="9"/>
    </row>
    <row r="27" spans="5:11">
      <c r="E27" s="9"/>
      <c r="F27" s="9"/>
      <c r="H27" s="9"/>
      <c r="I27" s="10"/>
      <c r="J27" s="10"/>
      <c r="K27" s="9"/>
    </row>
    <row r="28" spans="5:11">
      <c r="E28" s="9"/>
      <c r="F28" s="9"/>
      <c r="H28" s="9"/>
      <c r="I28" s="10"/>
      <c r="J28" s="10"/>
      <c r="K28" s="9"/>
    </row>
    <row r="29" spans="5:11">
      <c r="E29" s="9"/>
      <c r="F29" s="9"/>
      <c r="H29" s="9"/>
      <c r="I29" s="10"/>
      <c r="J29" s="10"/>
      <c r="K29" s="9"/>
    </row>
    <row r="30" spans="5:11">
      <c r="E30" s="9"/>
      <c r="F30" s="9"/>
      <c r="H30" s="9"/>
      <c r="I30" s="10"/>
      <c r="J30" s="10"/>
      <c r="K30" s="9"/>
    </row>
    <row r="31" spans="5:11">
      <c r="E31" s="9"/>
      <c r="F31" s="9"/>
      <c r="H31" s="9"/>
      <c r="I31" s="10"/>
      <c r="J31" s="10"/>
      <c r="K31" s="9"/>
    </row>
    <row r="32" spans="5:11">
      <c r="E32" s="9"/>
      <c r="F32" s="9"/>
      <c r="H32" s="9"/>
      <c r="I32" s="10"/>
      <c r="J32" s="10"/>
      <c r="K32" s="9"/>
    </row>
    <row r="33" spans="5:11">
      <c r="E33" s="9"/>
      <c r="F33" s="9"/>
      <c r="H33" s="9"/>
      <c r="I33" s="10"/>
      <c r="J33" s="10"/>
      <c r="K33" s="9"/>
    </row>
    <row r="34" spans="5:11">
      <c r="E34" s="9"/>
      <c r="F34" s="9"/>
      <c r="H34" s="9"/>
      <c r="I34" s="10"/>
      <c r="J34" s="10"/>
      <c r="K34" s="9"/>
    </row>
    <row r="35" spans="5:11">
      <c r="E35" s="9"/>
      <c r="F35" s="9"/>
      <c r="H35" s="9"/>
      <c r="I35" s="10"/>
      <c r="J35" s="10"/>
      <c r="K35" s="9"/>
    </row>
    <row r="36" spans="5:11">
      <c r="E36" s="9"/>
      <c r="F36" s="9"/>
      <c r="H36" s="9"/>
      <c r="I36" s="10"/>
      <c r="J36" s="10"/>
      <c r="K36" s="9"/>
    </row>
    <row r="37" spans="5:11">
      <c r="E37" s="9"/>
      <c r="F37" s="9"/>
      <c r="H37" s="9"/>
      <c r="I37" s="10"/>
      <c r="J37" s="10"/>
      <c r="K37" s="9"/>
    </row>
    <row r="38" spans="5:11">
      <c r="E38" s="9"/>
      <c r="F38" s="9"/>
      <c r="H38" s="9"/>
      <c r="I38" s="10"/>
      <c r="J38" s="10"/>
      <c r="K38" s="9"/>
    </row>
    <row r="39" spans="5:11">
      <c r="E39" s="9"/>
      <c r="F39" s="9"/>
      <c r="H39" s="9"/>
      <c r="I39" s="10"/>
      <c r="J39" s="10"/>
      <c r="K39" s="9"/>
    </row>
    <row r="40" spans="5:11">
      <c r="E40" s="9"/>
      <c r="F40" s="9"/>
      <c r="H40" s="9"/>
      <c r="I40" s="10"/>
      <c r="J40" s="10"/>
      <c r="K40" s="9"/>
    </row>
    <row r="41" spans="5:11">
      <c r="E41" s="9"/>
      <c r="F41" s="9"/>
      <c r="H41" s="9"/>
      <c r="I41" s="10"/>
      <c r="J41" s="10"/>
      <c r="K41" s="9"/>
    </row>
    <row r="42" spans="5:11">
      <c r="E42" s="9"/>
      <c r="F42" s="9"/>
      <c r="H42" s="9"/>
      <c r="I42" s="10"/>
      <c r="J42" s="10"/>
      <c r="K42" s="9"/>
    </row>
    <row r="43" spans="5:11">
      <c r="E43" s="9"/>
      <c r="F43" s="9"/>
      <c r="H43" s="9"/>
      <c r="I43" s="10"/>
      <c r="J43" s="10"/>
      <c r="K43" s="9"/>
    </row>
    <row r="44" spans="5:11">
      <c r="E44" s="9"/>
      <c r="F44" s="9"/>
      <c r="H44" s="9"/>
      <c r="I44" s="10"/>
      <c r="J44" s="10"/>
      <c r="K44" s="9"/>
    </row>
    <row r="45" spans="5:11">
      <c r="E45" s="9"/>
      <c r="F45" s="9"/>
      <c r="H45" s="9"/>
      <c r="I45" s="10"/>
      <c r="J45" s="10"/>
      <c r="K45" s="9"/>
    </row>
    <row r="46" spans="5:11">
      <c r="E46" s="9"/>
      <c r="F46" s="9"/>
      <c r="H46" s="9"/>
      <c r="I46" s="10"/>
      <c r="J46" s="10"/>
      <c r="K46" s="9"/>
    </row>
    <row r="47" spans="5:11">
      <c r="E47" s="9"/>
      <c r="F47" s="9"/>
      <c r="H47" s="9"/>
      <c r="I47" s="10"/>
      <c r="J47" s="10"/>
      <c r="K47" s="9"/>
    </row>
    <row r="48" spans="5:11">
      <c r="E48" s="9"/>
      <c r="F48" s="9"/>
      <c r="H48" s="9"/>
      <c r="I48" s="10"/>
      <c r="J48" s="10"/>
      <c r="K48" s="9"/>
    </row>
    <row r="49" spans="5:11">
      <c r="E49" s="9"/>
      <c r="F49" s="9"/>
      <c r="H49" s="9"/>
      <c r="I49" s="10"/>
      <c r="J49" s="10"/>
      <c r="K49" s="9"/>
    </row>
    <row r="50" spans="5:11">
      <c r="E50" s="9"/>
      <c r="F50" s="9"/>
      <c r="H50" s="9"/>
      <c r="I50" s="10"/>
      <c r="J50" s="10"/>
      <c r="K50" s="9"/>
    </row>
    <row r="51" spans="5:11">
      <c r="E51" s="9"/>
      <c r="F51" s="9"/>
      <c r="H51" s="9"/>
      <c r="I51" s="10"/>
      <c r="J51" s="10"/>
      <c r="K51" s="9"/>
    </row>
    <row r="52" spans="5:11">
      <c r="E52" s="9"/>
      <c r="F52" s="9"/>
      <c r="H52" s="9"/>
      <c r="I52" s="10"/>
      <c r="J52" s="10"/>
      <c r="K52" s="9"/>
    </row>
    <row r="53" spans="5:11">
      <c r="E53" s="9"/>
      <c r="F53" s="9"/>
      <c r="H53" s="9"/>
      <c r="I53" s="10"/>
      <c r="J53" s="10"/>
      <c r="K53" s="9"/>
    </row>
    <row r="54" spans="5:11">
      <c r="E54" s="9"/>
      <c r="F54" s="9"/>
      <c r="H54" s="9"/>
      <c r="I54" s="10"/>
      <c r="J54" s="10"/>
      <c r="K54" s="9"/>
    </row>
    <row r="55" spans="5:11">
      <c r="E55" s="9"/>
      <c r="F55" s="9"/>
      <c r="H55" s="9"/>
      <c r="I55" s="10"/>
      <c r="J55" s="10"/>
      <c r="K55" s="9"/>
    </row>
    <row r="56" spans="5:11">
      <c r="E56" s="9"/>
      <c r="F56" s="9"/>
      <c r="H56" s="9"/>
      <c r="I56" s="10"/>
      <c r="J56" s="10"/>
      <c r="K56" s="9"/>
    </row>
    <row r="57" spans="5:11">
      <c r="E57" s="9"/>
      <c r="F57" s="9"/>
      <c r="H57" s="9"/>
      <c r="I57" s="10"/>
      <c r="J57" s="10"/>
      <c r="K57" s="9"/>
    </row>
    <row r="58" spans="5:11">
      <c r="E58" s="9"/>
      <c r="F58" s="9"/>
      <c r="H58" s="9"/>
      <c r="I58" s="10"/>
      <c r="J58" s="10"/>
      <c r="K58" s="9"/>
    </row>
    <row r="59" spans="5:11">
      <c r="E59" s="9"/>
      <c r="F59" s="9"/>
      <c r="H59" s="9"/>
      <c r="I59" s="10"/>
      <c r="J59" s="10"/>
      <c r="K59" s="9"/>
    </row>
    <row r="60" spans="5:11">
      <c r="E60" s="9"/>
      <c r="F60" s="9"/>
      <c r="H60" s="9"/>
      <c r="I60" s="10"/>
      <c r="J60" s="10"/>
      <c r="K60" s="9"/>
    </row>
    <row r="61" spans="5:11">
      <c r="E61" s="9"/>
      <c r="F61" s="9"/>
      <c r="H61" s="9"/>
      <c r="I61" s="10"/>
      <c r="J61" s="10"/>
      <c r="K61" s="9"/>
    </row>
    <row r="62" spans="5:11">
      <c r="E62" s="9"/>
      <c r="F62" s="9"/>
      <c r="H62" s="9"/>
      <c r="I62" s="10"/>
      <c r="J62" s="10"/>
      <c r="K62" s="9"/>
    </row>
    <row r="63" spans="5:11">
      <c r="E63" s="9"/>
      <c r="F63" s="9"/>
      <c r="H63" s="9"/>
      <c r="I63" s="10"/>
      <c r="J63" s="10"/>
      <c r="K63" s="9"/>
    </row>
    <row r="64" spans="5:11">
      <c r="E64" s="9"/>
      <c r="F64" s="9"/>
      <c r="H64" s="9"/>
      <c r="I64" s="10"/>
      <c r="J64" s="10"/>
      <c r="K64" s="9"/>
    </row>
    <row r="65" spans="5:11">
      <c r="E65" s="9"/>
      <c r="F65" s="9"/>
      <c r="H65" s="9"/>
      <c r="I65" s="10"/>
      <c r="J65" s="10"/>
      <c r="K65" s="9"/>
    </row>
    <row r="66" spans="5:11">
      <c r="E66" s="9"/>
      <c r="F66" s="9"/>
      <c r="H66" s="9"/>
      <c r="I66" s="10"/>
      <c r="J66" s="10"/>
      <c r="K66" s="9"/>
    </row>
    <row r="67" spans="5:11">
      <c r="E67" s="9"/>
      <c r="F67" s="9"/>
      <c r="H67" s="9"/>
      <c r="I67" s="10"/>
      <c r="J67" s="10"/>
      <c r="K67" s="9"/>
    </row>
    <row r="68" spans="5:11">
      <c r="E68" s="9"/>
      <c r="F68" s="9"/>
      <c r="H68" s="9"/>
      <c r="I68" s="10"/>
      <c r="J68" s="10"/>
      <c r="K68" s="9"/>
    </row>
    <row r="69" spans="5:11">
      <c r="E69" s="9"/>
      <c r="F69" s="9"/>
      <c r="H69" s="9"/>
      <c r="I69" s="10"/>
      <c r="J69" s="10"/>
      <c r="K69" s="9"/>
    </row>
    <row r="70" spans="5:11">
      <c r="E70" s="9"/>
      <c r="F70" s="9"/>
      <c r="H70" s="9"/>
      <c r="I70" s="10"/>
      <c r="J70" s="10"/>
      <c r="K70" s="9"/>
    </row>
    <row r="71" spans="5:11">
      <c r="E71" s="9"/>
      <c r="F71" s="9"/>
      <c r="H71" s="9"/>
      <c r="I71" s="10"/>
      <c r="J71" s="10"/>
      <c r="K71" s="9"/>
    </row>
    <row r="72" spans="5:11">
      <c r="E72" s="9"/>
      <c r="F72" s="9"/>
      <c r="H72" s="9"/>
      <c r="I72" s="10"/>
      <c r="J72" s="10"/>
      <c r="K72" s="9"/>
    </row>
    <row r="73" spans="5:11">
      <c r="E73" s="9"/>
      <c r="F73" s="9"/>
      <c r="H73" s="9"/>
      <c r="I73" s="10"/>
      <c r="J73" s="10"/>
      <c r="K73" s="9"/>
    </row>
    <row r="74" spans="5:11">
      <c r="E74" s="9"/>
      <c r="F74" s="9"/>
      <c r="H74" s="9"/>
      <c r="I74" s="10"/>
      <c r="J74" s="10"/>
      <c r="K74" s="9"/>
    </row>
    <row r="75" spans="5:11">
      <c r="E75" s="9"/>
      <c r="F75" s="9"/>
      <c r="H75" s="9"/>
      <c r="I75" s="10"/>
      <c r="J75" s="10"/>
      <c r="K75" s="9"/>
    </row>
    <row r="76" spans="5:11">
      <c r="E76" s="9"/>
      <c r="F76" s="9"/>
      <c r="H76" s="9"/>
      <c r="I76" s="10"/>
      <c r="J76" s="10"/>
      <c r="K76" s="9"/>
    </row>
    <row r="77" spans="5:11">
      <c r="E77" s="9"/>
      <c r="F77" s="9"/>
      <c r="H77" s="9"/>
      <c r="I77" s="10"/>
      <c r="J77" s="10"/>
      <c r="K77" s="9"/>
    </row>
    <row r="78" spans="5:11">
      <c r="E78" s="9"/>
      <c r="F78" s="9"/>
      <c r="H78" s="9"/>
      <c r="I78" s="10"/>
      <c r="J78" s="10"/>
      <c r="K78" s="9"/>
    </row>
    <row r="79" spans="5:11">
      <c r="E79" s="9"/>
      <c r="F79" s="9"/>
      <c r="H79" s="9"/>
      <c r="I79" s="10"/>
      <c r="J79" s="10"/>
      <c r="K79" s="9"/>
    </row>
    <row r="80" spans="5:11">
      <c r="E80" s="9"/>
      <c r="F80" s="9"/>
      <c r="H80" s="9"/>
      <c r="I80" s="10"/>
      <c r="J80" s="10"/>
      <c r="K80" s="9"/>
    </row>
    <row r="81" spans="5:11">
      <c r="E81" s="9"/>
      <c r="F81" s="9"/>
      <c r="H81" s="9"/>
      <c r="I81" s="10"/>
      <c r="J81" s="10"/>
      <c r="K81" s="9"/>
    </row>
    <row r="82" spans="5:11">
      <c r="E82" s="9"/>
      <c r="F82" s="9"/>
      <c r="H82" s="9"/>
      <c r="I82" s="10"/>
      <c r="J82" s="10"/>
      <c r="K82" s="9"/>
    </row>
    <row r="83" spans="5:11">
      <c r="E83" s="9"/>
      <c r="F83" s="9"/>
      <c r="H83" s="9"/>
      <c r="I83" s="10"/>
      <c r="J83" s="10"/>
      <c r="K83" s="9"/>
    </row>
    <row r="84" spans="5:11">
      <c r="E84" s="9"/>
      <c r="F84" s="9"/>
      <c r="H84" s="9"/>
      <c r="I84" s="10"/>
      <c r="J84" s="10"/>
      <c r="K84" s="9"/>
    </row>
    <row r="85" spans="5:11">
      <c r="E85" s="9"/>
      <c r="F85" s="9"/>
      <c r="H85" s="9"/>
      <c r="I85" s="10"/>
      <c r="J85" s="10"/>
      <c r="K85" s="9"/>
    </row>
    <row r="86" spans="5:11">
      <c r="E86" s="9"/>
      <c r="F86" s="9"/>
      <c r="H86" s="9"/>
      <c r="I86" s="10"/>
      <c r="J86" s="10"/>
      <c r="K86" s="9"/>
    </row>
    <row r="87" spans="5:11">
      <c r="E87" s="9"/>
      <c r="F87" s="9"/>
      <c r="H87" s="9"/>
      <c r="I87" s="10"/>
      <c r="J87" s="10"/>
      <c r="K87" s="9"/>
    </row>
    <row r="88" spans="5:11">
      <c r="E88" s="9"/>
      <c r="F88" s="9"/>
      <c r="H88" s="9"/>
      <c r="I88" s="10"/>
      <c r="J88" s="10"/>
      <c r="K88" s="9"/>
    </row>
    <row r="89" spans="5:11">
      <c r="E89" s="9"/>
      <c r="F89" s="9"/>
      <c r="H89" s="9"/>
      <c r="I89" s="10"/>
      <c r="J89" s="10"/>
      <c r="K89" s="9"/>
    </row>
    <row r="90" spans="5:11">
      <c r="E90" s="9"/>
      <c r="F90" s="9"/>
      <c r="H90" s="9"/>
      <c r="I90" s="10"/>
      <c r="J90" s="10"/>
      <c r="K90" s="9"/>
    </row>
    <row r="91" spans="5:11">
      <c r="E91" s="9"/>
      <c r="F91" s="9"/>
      <c r="H91" s="9"/>
      <c r="I91" s="10"/>
      <c r="J91" s="10"/>
      <c r="K91" s="9"/>
    </row>
    <row r="92" spans="5:11">
      <c r="E92" s="9"/>
      <c r="F92" s="9"/>
      <c r="H92" s="9"/>
      <c r="I92" s="10"/>
      <c r="J92" s="10"/>
      <c r="K92" s="9"/>
    </row>
    <row r="93" spans="5:11">
      <c r="E93" s="9"/>
      <c r="F93" s="9"/>
      <c r="H93" s="9"/>
      <c r="I93" s="10"/>
      <c r="J93" s="10"/>
      <c r="K93" s="9"/>
    </row>
    <row r="94" spans="5:11">
      <c r="E94" s="9"/>
      <c r="F94" s="9"/>
      <c r="H94" s="9"/>
      <c r="I94" s="10"/>
      <c r="J94" s="10"/>
      <c r="K94" s="9"/>
    </row>
    <row r="95" spans="5:11">
      <c r="E95" s="9"/>
      <c r="F95" s="9"/>
      <c r="H95" s="9"/>
      <c r="I95" s="10"/>
      <c r="J95" s="10"/>
      <c r="K95" s="9"/>
    </row>
    <row r="96" spans="5:11">
      <c r="E96" s="9"/>
      <c r="F96" s="9"/>
      <c r="H96" s="9"/>
      <c r="I96" s="10"/>
      <c r="J96" s="10"/>
      <c r="K96" s="9"/>
    </row>
    <row r="97" spans="5:11">
      <c r="E97" s="9"/>
      <c r="F97" s="9"/>
      <c r="H97" s="9"/>
      <c r="I97" s="10"/>
      <c r="J97" s="10"/>
      <c r="K97" s="9"/>
    </row>
    <row r="98" spans="5:11">
      <c r="E98" s="9"/>
      <c r="F98" s="9"/>
      <c r="H98" s="9"/>
      <c r="I98" s="10"/>
      <c r="J98" s="10"/>
      <c r="K98" s="9"/>
    </row>
    <row r="99" spans="5:11">
      <c r="E99" s="9"/>
      <c r="F99" s="9"/>
      <c r="H99" s="9"/>
      <c r="I99" s="10"/>
      <c r="J99" s="10"/>
      <c r="K99" s="9"/>
    </row>
    <row r="100" spans="5:11">
      <c r="E100" s="9"/>
      <c r="F100" s="9"/>
      <c r="H100" s="9"/>
      <c r="I100" s="10"/>
      <c r="J100" s="10"/>
      <c r="K100" s="9"/>
    </row>
    <row r="101" spans="5:11">
      <c r="E101" s="9"/>
      <c r="F101" s="9"/>
      <c r="H101" s="9"/>
      <c r="I101" s="10"/>
      <c r="J101" s="10"/>
      <c r="K101" s="9"/>
    </row>
    <row r="102" spans="5:11">
      <c r="E102" s="9"/>
      <c r="F102" s="9"/>
      <c r="H102" s="9"/>
      <c r="I102" s="10"/>
      <c r="J102" s="10"/>
      <c r="K102" s="9"/>
    </row>
    <row r="103" spans="5:11">
      <c r="E103" s="9"/>
      <c r="F103" s="9"/>
      <c r="H103" s="9"/>
      <c r="I103" s="10"/>
      <c r="J103" s="10"/>
      <c r="K103" s="9"/>
    </row>
    <row r="104" spans="5:11">
      <c r="E104" s="9"/>
      <c r="F104" s="9"/>
      <c r="H104" s="9"/>
      <c r="I104" s="10"/>
      <c r="J104" s="10"/>
      <c r="K104" s="9"/>
    </row>
    <row r="105" spans="5:11">
      <c r="E105" s="9"/>
      <c r="F105" s="9"/>
      <c r="H105" s="9"/>
      <c r="I105" s="10"/>
      <c r="J105" s="10"/>
      <c r="K105" s="9"/>
    </row>
    <row r="106" spans="5:11">
      <c r="E106" s="9"/>
      <c r="F106" s="9"/>
      <c r="H106" s="9"/>
      <c r="I106" s="10"/>
      <c r="J106" s="10"/>
      <c r="K106" s="9"/>
    </row>
    <row r="107" spans="5:11">
      <c r="E107" s="9"/>
      <c r="F107" s="9"/>
      <c r="H107" s="9"/>
      <c r="I107" s="10"/>
      <c r="J107" s="10"/>
      <c r="K107" s="9"/>
    </row>
    <row r="108" spans="5:11">
      <c r="E108" s="9"/>
      <c r="F108" s="9"/>
      <c r="H108" s="9"/>
      <c r="I108" s="10"/>
      <c r="J108" s="10"/>
      <c r="K108" s="9"/>
    </row>
    <row r="109" spans="5:11">
      <c r="E109" s="9"/>
      <c r="F109" s="9"/>
      <c r="H109" s="9"/>
      <c r="I109" s="10"/>
      <c r="J109" s="10"/>
      <c r="K109" s="9"/>
    </row>
    <row r="110" spans="5:11">
      <c r="E110" s="9"/>
      <c r="F110" s="9"/>
      <c r="H110" s="9"/>
      <c r="I110" s="10"/>
      <c r="J110" s="10"/>
      <c r="K110" s="9"/>
    </row>
    <row r="111" spans="5:11">
      <c r="E111" s="9"/>
      <c r="F111" s="9"/>
      <c r="H111" s="9"/>
      <c r="I111" s="10"/>
      <c r="J111" s="10"/>
      <c r="K111" s="9"/>
    </row>
    <row r="112" spans="5:11">
      <c r="E112" s="9"/>
      <c r="F112" s="9"/>
      <c r="H112" s="9"/>
      <c r="I112" s="10"/>
      <c r="J112" s="10"/>
      <c r="K112" s="9"/>
    </row>
    <row r="113" spans="5:11">
      <c r="E113" s="9"/>
      <c r="F113" s="9"/>
      <c r="H113" s="9"/>
      <c r="I113" s="10"/>
      <c r="J113" s="10"/>
      <c r="K113" s="9"/>
    </row>
    <row r="114" spans="5:11">
      <c r="E114" s="9"/>
      <c r="F114" s="9"/>
      <c r="H114" s="9"/>
      <c r="I114" s="10"/>
      <c r="J114" s="10"/>
      <c r="K114" s="9"/>
    </row>
    <row r="115" spans="5:11">
      <c r="E115" s="9"/>
      <c r="F115" s="9"/>
      <c r="H115" s="9"/>
      <c r="I115" s="10"/>
      <c r="J115" s="10"/>
      <c r="K115" s="9"/>
    </row>
    <row r="116" spans="5:11">
      <c r="E116" s="9"/>
      <c r="F116" s="9"/>
      <c r="H116" s="9"/>
      <c r="I116" s="10"/>
      <c r="J116" s="10"/>
      <c r="K116" s="9"/>
    </row>
    <row r="117" spans="5:11">
      <c r="E117" s="9"/>
      <c r="F117" s="9"/>
      <c r="H117" s="9"/>
      <c r="I117" s="10"/>
      <c r="J117" s="10"/>
      <c r="K117" s="9"/>
    </row>
    <row r="118" spans="5:11">
      <c r="E118" s="9"/>
      <c r="F118" s="9"/>
      <c r="H118" s="9"/>
      <c r="I118" s="10"/>
      <c r="J118" s="10"/>
      <c r="K118" s="9"/>
    </row>
    <row r="119" spans="5:11">
      <c r="E119" s="9"/>
      <c r="F119" s="9"/>
      <c r="H119" s="9"/>
      <c r="I119" s="10"/>
      <c r="J119" s="10"/>
      <c r="K119" s="9"/>
    </row>
    <row r="120" spans="5:11">
      <c r="E120" s="9"/>
      <c r="F120" s="9"/>
      <c r="H120" s="9"/>
      <c r="I120" s="10"/>
      <c r="J120" s="10"/>
      <c r="K120" s="9"/>
    </row>
    <row r="121" spans="5:11">
      <c r="E121" s="9"/>
      <c r="F121" s="9"/>
      <c r="H121" s="9"/>
      <c r="I121" s="10"/>
      <c r="J121" s="10"/>
      <c r="K121" s="9"/>
    </row>
    <row r="122" spans="5:11">
      <c r="E122" s="9"/>
      <c r="F122" s="9"/>
      <c r="H122" s="9"/>
      <c r="I122" s="10"/>
      <c r="J122" s="10"/>
      <c r="K122" s="9"/>
    </row>
    <row r="123" spans="5:11">
      <c r="E123" s="9"/>
      <c r="F123" s="9"/>
      <c r="H123" s="9"/>
      <c r="I123" s="10"/>
      <c r="J123" s="10"/>
      <c r="K123" s="9"/>
    </row>
    <row r="124" spans="5:11">
      <c r="E124" s="9"/>
      <c r="F124" s="9"/>
      <c r="H124" s="9"/>
      <c r="I124" s="10"/>
      <c r="J124" s="10"/>
      <c r="K124" s="9"/>
    </row>
    <row r="125" spans="5:11">
      <c r="E125" s="9"/>
      <c r="F125" s="9"/>
      <c r="H125" s="9"/>
      <c r="I125" s="10"/>
      <c r="J125" s="10"/>
      <c r="K125" s="9"/>
    </row>
    <row r="126" spans="5:11">
      <c r="E126" s="9"/>
      <c r="F126" s="9"/>
      <c r="H126" s="9"/>
      <c r="I126" s="10"/>
      <c r="J126" s="10"/>
      <c r="K126" s="9"/>
    </row>
    <row r="127" spans="5:11">
      <c r="E127" s="9"/>
      <c r="F127" s="9"/>
      <c r="H127" s="9"/>
      <c r="I127" s="10"/>
      <c r="J127" s="10"/>
      <c r="K127" s="9"/>
    </row>
    <row r="128" spans="5:11">
      <c r="E128" s="9"/>
      <c r="F128" s="9"/>
      <c r="H128" s="9"/>
      <c r="I128" s="10"/>
      <c r="J128" s="10"/>
      <c r="K128" s="9"/>
    </row>
    <row r="129" spans="5:11">
      <c r="E129" s="9"/>
      <c r="F129" s="9"/>
      <c r="H129" s="9"/>
      <c r="I129" s="10"/>
      <c r="J129" s="10"/>
      <c r="K129" s="9"/>
    </row>
    <row r="130" spans="5:11">
      <c r="E130" s="9"/>
      <c r="F130" s="9"/>
      <c r="H130" s="9"/>
      <c r="I130" s="10"/>
      <c r="J130" s="10"/>
      <c r="K130" s="9"/>
    </row>
    <row r="131" spans="5:11">
      <c r="E131" s="9"/>
      <c r="F131" s="9"/>
      <c r="H131" s="9"/>
      <c r="I131" s="10"/>
      <c r="J131" s="10"/>
      <c r="K131" s="9"/>
    </row>
    <row r="132" spans="5:11">
      <c r="E132" s="9"/>
      <c r="F132" s="9"/>
      <c r="H132" s="9"/>
      <c r="I132" s="10"/>
      <c r="J132" s="10"/>
      <c r="K132" s="9"/>
    </row>
    <row r="133" spans="5:11">
      <c r="E133" s="9"/>
      <c r="F133" s="9"/>
      <c r="H133" s="9"/>
      <c r="I133" s="10"/>
      <c r="J133" s="10"/>
      <c r="K133" s="9"/>
    </row>
    <row r="134" spans="5:11">
      <c r="E134" s="9"/>
      <c r="F134" s="9"/>
      <c r="H134" s="9"/>
      <c r="I134" s="10"/>
      <c r="J134" s="10"/>
      <c r="K134" s="9"/>
    </row>
    <row r="135" spans="5:11">
      <c r="E135" s="9"/>
      <c r="F135" s="9"/>
      <c r="H135" s="9"/>
      <c r="I135" s="10"/>
      <c r="J135" s="10"/>
      <c r="K135" s="9"/>
    </row>
    <row r="136" spans="5:11">
      <c r="E136" s="9"/>
      <c r="F136" s="9"/>
      <c r="H136" s="9"/>
      <c r="I136" s="10"/>
      <c r="J136" s="10"/>
      <c r="K136" s="9"/>
    </row>
    <row r="137" spans="5:11">
      <c r="E137" s="9"/>
      <c r="F137" s="9"/>
      <c r="H137" s="9"/>
      <c r="I137" s="10"/>
      <c r="J137" s="10"/>
      <c r="K137" s="9"/>
    </row>
    <row r="138" spans="5:11">
      <c r="E138" s="9"/>
      <c r="F138" s="9"/>
      <c r="H138" s="9"/>
      <c r="I138" s="10"/>
      <c r="J138" s="10"/>
      <c r="K138" s="9"/>
    </row>
    <row r="139" spans="5:11">
      <c r="E139" s="9"/>
      <c r="F139" s="9"/>
      <c r="H139" s="9"/>
      <c r="I139" s="10"/>
      <c r="J139" s="10"/>
      <c r="K139" s="9"/>
    </row>
    <row r="140" spans="5:11">
      <c r="E140" s="9"/>
      <c r="F140" s="9"/>
      <c r="H140" s="9"/>
      <c r="I140" s="10"/>
      <c r="J140" s="10"/>
      <c r="K140" s="9"/>
    </row>
    <row r="141" spans="5:11">
      <c r="E141" s="9"/>
      <c r="F141" s="9"/>
      <c r="H141" s="9"/>
      <c r="I141" s="10"/>
      <c r="J141" s="10"/>
      <c r="K141" s="9"/>
    </row>
    <row r="142" spans="5:11">
      <c r="E142" s="9"/>
      <c r="F142" s="9"/>
      <c r="H142" s="9"/>
      <c r="I142" s="10"/>
      <c r="J142" s="10"/>
      <c r="K142" s="9"/>
    </row>
    <row r="143" spans="5:11">
      <c r="E143" s="9"/>
      <c r="F143" s="9"/>
      <c r="H143" s="9"/>
      <c r="I143" s="10"/>
      <c r="J143" s="10"/>
      <c r="K143" s="9"/>
    </row>
    <row r="144" spans="5:11">
      <c r="E144" s="9"/>
      <c r="F144" s="9"/>
      <c r="H144" s="9"/>
      <c r="I144" s="10"/>
      <c r="J144" s="10"/>
      <c r="K144" s="9"/>
    </row>
    <row r="145" spans="5:11">
      <c r="E145" s="9"/>
      <c r="F145" s="9"/>
      <c r="H145" s="9"/>
      <c r="I145" s="10"/>
      <c r="J145" s="10"/>
      <c r="K145" s="9"/>
    </row>
    <row r="146" spans="5:11">
      <c r="E146" s="9"/>
      <c r="F146" s="9"/>
      <c r="H146" s="9"/>
      <c r="I146" s="10"/>
      <c r="J146" s="10"/>
      <c r="K146" s="9"/>
    </row>
    <row r="147" spans="5:11">
      <c r="E147" s="9"/>
      <c r="F147" s="9"/>
      <c r="H147" s="9"/>
      <c r="I147" s="10"/>
      <c r="J147" s="10"/>
      <c r="K147" s="9"/>
    </row>
    <row r="148" spans="5:11">
      <c r="E148" s="9"/>
      <c r="F148" s="9"/>
      <c r="H148" s="9"/>
      <c r="I148" s="10"/>
      <c r="J148" s="10"/>
      <c r="K148" s="9"/>
    </row>
    <row r="149" spans="5:11">
      <c r="E149" s="9"/>
      <c r="F149" s="9"/>
      <c r="H149" s="9"/>
      <c r="I149" s="10"/>
      <c r="J149" s="10"/>
      <c r="K149" s="9"/>
    </row>
    <row r="150" spans="5:11">
      <c r="E150" s="9"/>
      <c r="F150" s="9"/>
      <c r="H150" s="9"/>
      <c r="I150" s="10"/>
      <c r="J150" s="10"/>
      <c r="K150" s="9"/>
    </row>
    <row r="151" spans="5:11">
      <c r="E151" s="9"/>
      <c r="F151" s="9"/>
      <c r="H151" s="9"/>
      <c r="I151" s="10"/>
      <c r="J151" s="10"/>
      <c r="K151" s="9"/>
    </row>
    <row r="152" spans="5:11">
      <c r="E152" s="9"/>
      <c r="F152" s="9"/>
      <c r="H152" s="9"/>
      <c r="I152" s="10"/>
      <c r="J152" s="10"/>
      <c r="K152" s="9"/>
    </row>
    <row r="153" spans="5:11">
      <c r="E153" s="9"/>
      <c r="F153" s="9"/>
      <c r="H153" s="9"/>
      <c r="I153" s="10"/>
      <c r="J153" s="10"/>
      <c r="K153" s="9"/>
    </row>
    <row r="154" spans="5:11">
      <c r="E154" s="9"/>
      <c r="F154" s="9"/>
      <c r="H154" s="9"/>
      <c r="I154" s="10"/>
      <c r="J154" s="10"/>
      <c r="K154" s="9"/>
    </row>
    <row r="155" spans="5:11">
      <c r="E155" s="9"/>
      <c r="F155" s="9"/>
      <c r="H155" s="9"/>
      <c r="I155" s="10"/>
      <c r="J155" s="10"/>
      <c r="K155" s="9"/>
    </row>
    <row r="156" spans="5:11">
      <c r="E156" s="9"/>
      <c r="F156" s="9"/>
      <c r="H156" s="9"/>
      <c r="I156" s="10"/>
      <c r="J156" s="10"/>
      <c r="K156" s="9"/>
    </row>
    <row r="157" spans="5:11">
      <c r="E157" s="9"/>
      <c r="F157" s="9"/>
      <c r="H157" s="9"/>
      <c r="I157" s="10"/>
      <c r="J157" s="10"/>
      <c r="K157" s="9"/>
    </row>
    <row r="158" spans="5:11">
      <c r="E158" s="9"/>
      <c r="F158" s="9"/>
      <c r="H158" s="9"/>
      <c r="I158" s="10"/>
      <c r="J158" s="10"/>
      <c r="K158" s="9"/>
    </row>
    <row r="159" spans="5:11">
      <c r="E159" s="9"/>
      <c r="F159" s="9"/>
      <c r="H159" s="9"/>
      <c r="I159" s="10"/>
      <c r="J159" s="10"/>
      <c r="K159" s="9"/>
    </row>
    <row r="160" spans="5:11">
      <c r="E160" s="9"/>
      <c r="F160" s="9"/>
      <c r="H160" s="9"/>
      <c r="I160" s="10"/>
      <c r="J160" s="10"/>
      <c r="K160" s="9"/>
    </row>
    <row r="161" spans="5:11">
      <c r="E161" s="9"/>
      <c r="F161" s="9"/>
      <c r="H161" s="9"/>
      <c r="I161" s="10"/>
      <c r="J161" s="10"/>
      <c r="K161" s="9"/>
    </row>
    <row r="162" spans="5:11">
      <c r="E162" s="9"/>
      <c r="F162" s="9"/>
      <c r="H162" s="9"/>
      <c r="I162" s="10"/>
      <c r="J162" s="10"/>
      <c r="K162" s="9"/>
    </row>
    <row r="163" spans="5:11">
      <c r="E163" s="9"/>
      <c r="F163" s="9"/>
      <c r="H163" s="9"/>
      <c r="I163" s="10"/>
      <c r="J163" s="10"/>
      <c r="K163" s="9"/>
    </row>
    <row r="164" spans="5:11">
      <c r="E164" s="9"/>
      <c r="F164" s="9"/>
      <c r="H164" s="9"/>
      <c r="I164" s="10"/>
      <c r="J164" s="10"/>
      <c r="K164" s="9"/>
    </row>
    <row r="165" spans="5:11">
      <c r="E165" s="9"/>
      <c r="F165" s="9"/>
      <c r="H165" s="9"/>
      <c r="I165" s="10"/>
      <c r="J165" s="10"/>
      <c r="K165" s="9"/>
    </row>
    <row r="166" spans="5:11">
      <c r="E166" s="9"/>
      <c r="F166" s="9"/>
      <c r="H166" s="9"/>
      <c r="I166" s="10"/>
      <c r="J166" s="10"/>
      <c r="K166" s="9"/>
    </row>
    <row r="167" spans="5:11">
      <c r="E167" s="9"/>
      <c r="F167" s="9"/>
      <c r="H167" s="9"/>
      <c r="I167" s="10"/>
      <c r="J167" s="10"/>
      <c r="K167" s="9"/>
    </row>
    <row r="168" spans="5:11">
      <c r="E168" s="9"/>
      <c r="F168" s="9"/>
      <c r="H168" s="9"/>
      <c r="I168" s="10"/>
      <c r="J168" s="10"/>
      <c r="K168" s="9"/>
    </row>
    <row r="169" spans="5:11">
      <c r="E169" s="9"/>
      <c r="F169" s="9"/>
      <c r="H169" s="9"/>
      <c r="I169" s="10"/>
      <c r="J169" s="10"/>
      <c r="K169" s="9"/>
    </row>
    <row r="170" spans="5:11">
      <c r="E170" s="9"/>
      <c r="F170" s="9"/>
      <c r="H170" s="9"/>
      <c r="I170" s="10"/>
      <c r="J170" s="10"/>
      <c r="K170" s="9"/>
    </row>
    <row r="171" spans="5:11">
      <c r="E171" s="9"/>
      <c r="F171" s="9"/>
      <c r="H171" s="9"/>
      <c r="I171" s="10"/>
      <c r="J171" s="10"/>
      <c r="K171" s="9"/>
    </row>
    <row r="172" spans="5:11">
      <c r="E172" s="9"/>
      <c r="F172" s="9"/>
      <c r="H172" s="9"/>
      <c r="I172" s="10"/>
      <c r="J172" s="10"/>
      <c r="K172" s="9"/>
    </row>
    <row r="173" spans="5:11">
      <c r="E173" s="9"/>
      <c r="F173" s="9"/>
      <c r="H173" s="9"/>
      <c r="I173" s="10"/>
      <c r="J173" s="10"/>
      <c r="K173" s="9"/>
    </row>
    <row r="174" spans="5:11">
      <c r="E174" s="9"/>
      <c r="F174" s="9"/>
      <c r="H174" s="9"/>
      <c r="I174" s="10"/>
      <c r="J174" s="10"/>
      <c r="K174" s="9"/>
    </row>
    <row r="175" spans="5:11">
      <c r="E175" s="9"/>
      <c r="F175" s="9"/>
      <c r="H175" s="9"/>
      <c r="I175" s="10"/>
      <c r="J175" s="10"/>
      <c r="K175" s="9"/>
    </row>
    <row r="176" spans="5:11">
      <c r="E176" s="9"/>
      <c r="F176" s="9"/>
      <c r="H176" s="9"/>
      <c r="I176" s="10"/>
      <c r="J176" s="10"/>
      <c r="K176" s="9"/>
    </row>
    <row r="177" spans="5:11">
      <c r="E177" s="9"/>
      <c r="F177" s="9"/>
      <c r="H177" s="9"/>
      <c r="I177" s="10"/>
      <c r="J177" s="10"/>
      <c r="K177" s="9"/>
    </row>
    <row r="178" spans="5:11">
      <c r="E178" s="9"/>
      <c r="F178" s="9"/>
      <c r="H178" s="9"/>
      <c r="I178" s="10"/>
      <c r="J178" s="10"/>
      <c r="K178" s="9"/>
    </row>
    <row r="179" spans="5:11">
      <c r="E179" s="9"/>
      <c r="F179" s="9"/>
      <c r="H179" s="9"/>
      <c r="I179" s="10"/>
      <c r="J179" s="10"/>
      <c r="K179" s="9"/>
    </row>
    <row r="180" spans="5:11">
      <c r="E180" s="9"/>
      <c r="F180" s="9"/>
      <c r="H180" s="9"/>
      <c r="I180" s="10"/>
      <c r="J180" s="10"/>
      <c r="K180" s="9"/>
    </row>
    <row r="181" spans="5:11">
      <c r="E181" s="9"/>
      <c r="F181" s="9"/>
      <c r="H181" s="9"/>
      <c r="I181" s="10"/>
      <c r="J181" s="10"/>
      <c r="K181" s="9"/>
    </row>
    <row r="182" spans="5:11">
      <c r="E182" s="9"/>
      <c r="F182" s="9"/>
      <c r="H182" s="9"/>
      <c r="I182" s="10"/>
      <c r="J182" s="10"/>
      <c r="K182" s="9"/>
    </row>
    <row r="183" spans="5:11">
      <c r="E183" s="9"/>
      <c r="F183" s="9"/>
      <c r="H183" s="9"/>
      <c r="I183" s="10"/>
      <c r="J183" s="10"/>
      <c r="K183" s="9"/>
    </row>
    <row r="184" spans="5:11">
      <c r="E184" s="9"/>
      <c r="F184" s="9"/>
      <c r="H184" s="9"/>
      <c r="I184" s="10"/>
      <c r="J184" s="10"/>
      <c r="K184" s="9"/>
    </row>
    <row r="185" spans="5:11">
      <c r="E185" s="9"/>
      <c r="F185" s="9"/>
      <c r="H185" s="9"/>
      <c r="I185" s="10"/>
      <c r="J185" s="10"/>
      <c r="K185" s="9"/>
    </row>
    <row r="186" spans="5:11">
      <c r="E186" s="9"/>
      <c r="F186" s="9"/>
      <c r="H186" s="9"/>
      <c r="I186" s="10"/>
      <c r="J186" s="10"/>
      <c r="K186" s="9"/>
    </row>
  </sheetData>
  <autoFilter ref="A3:Q13" xr:uid="{43BECD71-0B12-4C4C-BD93-731526EDD82E}"/>
  <sortState xmlns:xlrd2="http://schemas.microsoft.com/office/spreadsheetml/2017/richdata2" ref="E4:Q13">
    <sortCondition ref="F4:F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BE16-7DB2-4FE8-87DD-63E2453EA780}">
  <sheetPr codeName="Sheet4"/>
  <dimension ref="A3:Q181"/>
  <sheetViews>
    <sheetView workbookViewId="0">
      <selection activeCell="D18" sqref="D18"/>
    </sheetView>
  </sheetViews>
  <sheetFormatPr defaultRowHeight="15"/>
  <cols>
    <col min="1" max="1" width="16.7109375" style="8" customWidth="1"/>
    <col min="5" max="5" width="25.28515625" bestFit="1" customWidth="1"/>
    <col min="6" max="6" width="32.140625" bestFit="1" customWidth="1"/>
    <col min="7" max="7" width="23.5703125" bestFit="1" customWidth="1"/>
    <col min="8" max="8" width="21.42578125" bestFit="1" customWidth="1"/>
    <col min="9" max="9" width="22.42578125" bestFit="1" customWidth="1"/>
    <col min="10" max="10" width="20" bestFit="1" customWidth="1"/>
    <col min="11" max="11" width="19.85546875" bestFit="1" customWidth="1"/>
    <col min="12" max="12" width="14.7109375" customWidth="1"/>
    <col min="13" max="13" width="20" customWidth="1"/>
    <col min="14" max="14" width="15.42578125" customWidth="1"/>
    <col min="15" max="15" width="20.85546875" customWidth="1"/>
    <col min="16" max="16" width="25.7109375" customWidth="1"/>
    <col min="17" max="17" width="17.85546875" bestFit="1" customWidth="1"/>
  </cols>
  <sheetData>
    <row r="3" spans="1:17" ht="90">
      <c r="A3" s="2" t="s">
        <v>100</v>
      </c>
      <c r="B3" s="2" t="s">
        <v>76</v>
      </c>
      <c r="C3" s="2" t="s">
        <v>75</v>
      </c>
      <c r="D3" s="2" t="s">
        <v>69</v>
      </c>
      <c r="E3" s="2" t="s">
        <v>6</v>
      </c>
      <c r="F3" s="2" t="s">
        <v>70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2</v>
      </c>
      <c r="L3" s="2" t="s">
        <v>5</v>
      </c>
      <c r="M3" s="2" t="s">
        <v>4</v>
      </c>
      <c r="N3" s="2" t="s">
        <v>0</v>
      </c>
      <c r="O3" s="2" t="s">
        <v>11</v>
      </c>
      <c r="P3" s="2" t="s">
        <v>12</v>
      </c>
      <c r="Q3" s="14" t="s">
        <v>74</v>
      </c>
    </row>
    <row r="4" spans="1:17">
      <c r="A4" s="8">
        <v>0</v>
      </c>
      <c r="B4">
        <f>IF(G4="Sem Faixas",IF(E4='Transparência Informacional'!$C$7,1,0),0)</f>
        <v>1</v>
      </c>
      <c r="C4">
        <f>IF(G4&lt;&gt;"Sem Faixas",IF(E4='Transparência Informacional'!$C$7,1,0),0)</f>
        <v>0</v>
      </c>
      <c r="D4">
        <f>IF(E4='Transparência Informacional'!$C$7,1,0)</f>
        <v>1</v>
      </c>
      <c r="E4" s="9" t="s">
        <v>126</v>
      </c>
      <c r="F4" s="9" t="s">
        <v>114</v>
      </c>
      <c r="G4" t="s">
        <v>71</v>
      </c>
      <c r="H4" s="9" t="s">
        <v>72</v>
      </c>
      <c r="I4" s="10">
        <v>0.4</v>
      </c>
      <c r="J4" s="10">
        <v>0.3</v>
      </c>
      <c r="K4" s="9" t="s">
        <v>72</v>
      </c>
      <c r="Q4" t="s">
        <v>101</v>
      </c>
    </row>
    <row r="5" spans="1:17">
      <c r="A5" s="8">
        <v>1</v>
      </c>
      <c r="B5">
        <f>IF(G5="Sem Faixas",IF(E5='Transparência Informacional'!$C$7,MAX($B$4:B4)+1,0),0)</f>
        <v>0</v>
      </c>
      <c r="C5">
        <f>IF(G5&lt;&gt;"Sem Faixas",IF(E5='Transparência Informacional'!$C$7,MAX($C$4:C4)+1,0),0)</f>
        <v>0</v>
      </c>
      <c r="D5">
        <f>IF(E5='Transparência Informacional'!$C$7,MAX($D$4:D4)+1,0)</f>
        <v>0</v>
      </c>
      <c r="E5" s="9" t="s">
        <v>127</v>
      </c>
      <c r="F5" s="9" t="s">
        <v>114</v>
      </c>
      <c r="G5" t="s">
        <v>71</v>
      </c>
      <c r="H5" s="9" t="s">
        <v>72</v>
      </c>
      <c r="I5" s="10">
        <v>0.4</v>
      </c>
      <c r="J5" s="10">
        <v>0.3</v>
      </c>
      <c r="K5" s="9" t="s">
        <v>72</v>
      </c>
      <c r="Q5" t="s">
        <v>91</v>
      </c>
    </row>
    <row r="6" spans="1:17">
      <c r="A6" s="8">
        <v>1</v>
      </c>
      <c r="B6">
        <f>IF(G6="Sem Faixas",IF(E6='Transparência Informacional'!$C$7,MAX($B$4:B5)+1,0),0)</f>
        <v>2</v>
      </c>
      <c r="C6">
        <f>IF(G6&lt;&gt;"Sem Faixas",IF(E6='Transparência Informacional'!$C$7,MAX($C$4:C5)+1,0),0)</f>
        <v>0</v>
      </c>
      <c r="D6">
        <f>IF(E6='Transparência Informacional'!$C$7,MAX($D$4:D5)+1,0)</f>
        <v>2</v>
      </c>
      <c r="E6" s="9" t="s">
        <v>126</v>
      </c>
      <c r="F6" s="9" t="s">
        <v>115</v>
      </c>
      <c r="G6" t="s">
        <v>71</v>
      </c>
      <c r="H6" s="9" t="s">
        <v>72</v>
      </c>
      <c r="I6" s="10">
        <v>0.3</v>
      </c>
      <c r="J6" s="10">
        <v>0.15</v>
      </c>
      <c r="K6" s="9" t="s">
        <v>72</v>
      </c>
      <c r="Q6" t="s">
        <v>90</v>
      </c>
    </row>
    <row r="7" spans="1:17">
      <c r="A7" s="8">
        <v>1</v>
      </c>
      <c r="B7">
        <f>IF(G7="Sem Faixas",IF(E7='Transparência Informacional'!$C$7,MAX($B$4:B6)+1,0),0)</f>
        <v>0</v>
      </c>
      <c r="C7">
        <f>IF(G7&lt;&gt;"Sem Faixas",IF(E7='Transparência Informacional'!$C$7,MAX($C$4:C6)+1,0),0)</f>
        <v>0</v>
      </c>
      <c r="D7">
        <f>IF(E7='Transparência Informacional'!$C$7,MAX($D$4:D6)+1,0)</f>
        <v>0</v>
      </c>
      <c r="E7" s="9" t="s">
        <v>9</v>
      </c>
      <c r="F7" s="9" t="s">
        <v>114</v>
      </c>
      <c r="G7" t="s">
        <v>71</v>
      </c>
      <c r="H7" s="9" t="s">
        <v>72</v>
      </c>
      <c r="I7" s="10">
        <v>0.4</v>
      </c>
      <c r="J7" s="10">
        <v>0.3</v>
      </c>
      <c r="K7" s="9" t="s">
        <v>72</v>
      </c>
      <c r="Q7" t="s">
        <v>96</v>
      </c>
    </row>
    <row r="8" spans="1:17">
      <c r="A8" s="8">
        <v>1</v>
      </c>
      <c r="B8">
        <f>IF(G8="Sem Faixas",IF(E8='Transparência Informacional'!$C$7,MAX($B$4:B7)+1,0),0)</f>
        <v>3</v>
      </c>
      <c r="C8">
        <f>IF(G8&lt;&gt;"Sem Faixas",IF(E8='Transparência Informacional'!$C$7,MAX($C$4:C7)+1,0),0)</f>
        <v>0</v>
      </c>
      <c r="D8">
        <f>IF(E8='Transparência Informacional'!$C$7,MAX($D$4:D7)+1,0)</f>
        <v>3</v>
      </c>
      <c r="E8" s="9" t="s">
        <v>126</v>
      </c>
      <c r="F8" s="9" t="s">
        <v>116</v>
      </c>
      <c r="G8" t="s">
        <v>71</v>
      </c>
      <c r="H8" s="9" t="s">
        <v>72</v>
      </c>
      <c r="I8" s="10">
        <v>0.3</v>
      </c>
      <c r="J8" s="10">
        <v>0.3</v>
      </c>
      <c r="K8" s="9" t="s">
        <v>72</v>
      </c>
      <c r="Q8" t="s">
        <v>98</v>
      </c>
    </row>
    <row r="9" spans="1:17">
      <c r="E9" s="9"/>
      <c r="F9" s="8"/>
      <c r="H9" s="9"/>
      <c r="I9" s="10"/>
      <c r="J9" s="10"/>
      <c r="K9" s="9"/>
    </row>
    <row r="10" spans="1:17">
      <c r="E10" s="9"/>
      <c r="H10" s="9"/>
      <c r="I10" s="10"/>
      <c r="J10" s="10"/>
      <c r="K10" s="9"/>
    </row>
    <row r="11" spans="1:17">
      <c r="E11" s="9"/>
      <c r="F11" s="9"/>
      <c r="H11" s="9"/>
      <c r="I11" s="10"/>
      <c r="J11" s="10"/>
      <c r="K11" s="9"/>
    </row>
    <row r="12" spans="1:17">
      <c r="E12" s="9"/>
      <c r="F12" s="9"/>
      <c r="H12" s="9"/>
      <c r="I12" s="10"/>
      <c r="J12" s="10"/>
      <c r="K12" s="9"/>
    </row>
    <row r="13" spans="1:17">
      <c r="E13" s="9"/>
      <c r="F13" s="9"/>
      <c r="H13" s="9"/>
      <c r="I13" s="10"/>
      <c r="J13" s="10"/>
      <c r="K13" s="9"/>
    </row>
    <row r="14" spans="1:17">
      <c r="E14" s="9"/>
      <c r="F14" s="9"/>
      <c r="H14" s="9"/>
      <c r="I14" s="10"/>
      <c r="J14" s="10"/>
      <c r="K14" s="9"/>
    </row>
    <row r="15" spans="1:17">
      <c r="E15" s="9"/>
      <c r="F15" s="9"/>
      <c r="H15" s="9"/>
      <c r="I15" s="10"/>
      <c r="J15" s="10"/>
      <c r="K15" s="9"/>
    </row>
    <row r="16" spans="1:17">
      <c r="E16" s="9"/>
      <c r="F16" s="9"/>
      <c r="H16" s="9"/>
      <c r="I16" s="10"/>
      <c r="J16" s="10"/>
      <c r="K16" s="9"/>
    </row>
    <row r="17" spans="5:11">
      <c r="E17" s="9"/>
      <c r="F17" s="9"/>
      <c r="H17" s="9"/>
      <c r="I17" s="10"/>
      <c r="J17" s="10"/>
      <c r="K17" s="9"/>
    </row>
    <row r="18" spans="5:11">
      <c r="E18" s="9"/>
      <c r="F18" s="9"/>
      <c r="H18" s="9"/>
      <c r="I18" s="10"/>
      <c r="J18" s="10"/>
      <c r="K18" s="9"/>
    </row>
    <row r="19" spans="5:11">
      <c r="E19" s="9"/>
      <c r="F19" s="9"/>
      <c r="H19" s="9"/>
      <c r="I19" s="10"/>
      <c r="J19" s="10"/>
      <c r="K19" s="9"/>
    </row>
    <row r="20" spans="5:11">
      <c r="E20" s="9"/>
      <c r="F20" s="9"/>
      <c r="H20" s="9"/>
      <c r="I20" s="10"/>
      <c r="J20" s="10"/>
      <c r="K20" s="9"/>
    </row>
    <row r="21" spans="5:11">
      <c r="E21" s="9"/>
      <c r="F21" s="9"/>
      <c r="H21" s="9"/>
      <c r="I21" s="10"/>
      <c r="J21" s="10"/>
      <c r="K21" s="9"/>
    </row>
    <row r="22" spans="5:11">
      <c r="E22" s="9"/>
      <c r="F22" s="9"/>
      <c r="H22" s="9"/>
      <c r="I22" s="10"/>
      <c r="J22" s="10"/>
      <c r="K22" s="9"/>
    </row>
    <row r="23" spans="5:11">
      <c r="E23" s="9"/>
      <c r="F23" s="9"/>
      <c r="H23" s="9"/>
      <c r="I23" s="10"/>
      <c r="J23" s="10"/>
      <c r="K23" s="9"/>
    </row>
    <row r="24" spans="5:11">
      <c r="E24" s="9"/>
      <c r="F24" s="9"/>
      <c r="H24" s="9"/>
      <c r="I24" s="10"/>
      <c r="J24" s="10"/>
      <c r="K24" s="9"/>
    </row>
    <row r="25" spans="5:11">
      <c r="E25" s="9"/>
      <c r="F25" s="9"/>
      <c r="H25" s="9"/>
      <c r="I25" s="10"/>
      <c r="J25" s="10"/>
      <c r="K25" s="9"/>
    </row>
    <row r="26" spans="5:11">
      <c r="E26" s="9"/>
      <c r="F26" s="9"/>
      <c r="H26" s="9"/>
      <c r="I26" s="10"/>
      <c r="J26" s="10"/>
      <c r="K26" s="9"/>
    </row>
    <row r="27" spans="5:11">
      <c r="E27" s="9"/>
      <c r="F27" s="9"/>
      <c r="H27" s="9"/>
      <c r="I27" s="10"/>
      <c r="J27" s="10"/>
      <c r="K27" s="9"/>
    </row>
    <row r="28" spans="5:11">
      <c r="E28" s="9"/>
      <c r="F28" s="9"/>
      <c r="H28" s="9"/>
      <c r="I28" s="10"/>
      <c r="J28" s="10"/>
      <c r="K28" s="9"/>
    </row>
    <row r="29" spans="5:11">
      <c r="E29" s="9"/>
      <c r="F29" s="9"/>
      <c r="H29" s="9"/>
      <c r="I29" s="10"/>
      <c r="J29" s="10"/>
      <c r="K29" s="9"/>
    </row>
    <row r="30" spans="5:11">
      <c r="E30" s="9"/>
      <c r="F30" s="9"/>
      <c r="H30" s="9"/>
      <c r="I30" s="10"/>
      <c r="J30" s="10"/>
      <c r="K30" s="9"/>
    </row>
    <row r="31" spans="5:11">
      <c r="E31" s="9"/>
      <c r="F31" s="9"/>
      <c r="H31" s="9"/>
      <c r="I31" s="10"/>
      <c r="J31" s="10"/>
      <c r="K31" s="9"/>
    </row>
    <row r="32" spans="5:11">
      <c r="E32" s="9"/>
      <c r="F32" s="9"/>
      <c r="H32" s="9"/>
      <c r="I32" s="10"/>
      <c r="J32" s="10"/>
      <c r="K32" s="9"/>
    </row>
    <row r="33" spans="5:11">
      <c r="E33" s="9"/>
      <c r="F33" s="9"/>
      <c r="H33" s="9"/>
      <c r="I33" s="10"/>
      <c r="J33" s="10"/>
      <c r="K33" s="9"/>
    </row>
    <row r="34" spans="5:11">
      <c r="E34" s="9"/>
      <c r="F34" s="9"/>
      <c r="H34" s="9"/>
      <c r="I34" s="10"/>
      <c r="J34" s="10"/>
      <c r="K34" s="9"/>
    </row>
    <row r="35" spans="5:11">
      <c r="E35" s="9"/>
      <c r="F35" s="9"/>
      <c r="H35" s="9"/>
      <c r="I35" s="10"/>
      <c r="J35" s="10"/>
      <c r="K35" s="9"/>
    </row>
    <row r="36" spans="5:11">
      <c r="E36" s="9"/>
      <c r="F36" s="9"/>
      <c r="H36" s="9"/>
      <c r="I36" s="10"/>
      <c r="J36" s="10"/>
      <c r="K36" s="9"/>
    </row>
    <row r="37" spans="5:11">
      <c r="E37" s="9"/>
      <c r="F37" s="9"/>
      <c r="H37" s="9"/>
      <c r="I37" s="10"/>
      <c r="J37" s="10"/>
      <c r="K37" s="9"/>
    </row>
    <row r="38" spans="5:11">
      <c r="E38" s="9"/>
      <c r="F38" s="9"/>
      <c r="H38" s="9"/>
      <c r="I38" s="10"/>
      <c r="J38" s="10"/>
      <c r="K38" s="9"/>
    </row>
    <row r="39" spans="5:11">
      <c r="E39" s="9"/>
      <c r="F39" s="9"/>
      <c r="H39" s="9"/>
      <c r="I39" s="10"/>
      <c r="J39" s="10"/>
      <c r="K39" s="9"/>
    </row>
    <row r="40" spans="5:11">
      <c r="E40" s="9"/>
      <c r="F40" s="9"/>
      <c r="H40" s="9"/>
      <c r="I40" s="10"/>
      <c r="J40" s="10"/>
      <c r="K40" s="9"/>
    </row>
    <row r="41" spans="5:11">
      <c r="E41" s="9"/>
      <c r="F41" s="9"/>
      <c r="H41" s="9"/>
      <c r="I41" s="10"/>
      <c r="J41" s="10"/>
      <c r="K41" s="9"/>
    </row>
    <row r="42" spans="5:11">
      <c r="E42" s="9"/>
      <c r="F42" s="9"/>
      <c r="H42" s="9"/>
      <c r="I42" s="10"/>
      <c r="J42" s="10"/>
      <c r="K42" s="9"/>
    </row>
    <row r="43" spans="5:11">
      <c r="E43" s="9"/>
      <c r="F43" s="9"/>
      <c r="H43" s="9"/>
      <c r="I43" s="10"/>
      <c r="J43" s="10"/>
      <c r="K43" s="9"/>
    </row>
    <row r="44" spans="5:11">
      <c r="E44" s="9"/>
      <c r="F44" s="9"/>
      <c r="H44" s="9"/>
      <c r="I44" s="10"/>
      <c r="J44" s="10"/>
      <c r="K44" s="9"/>
    </row>
    <row r="45" spans="5:11">
      <c r="E45" s="9"/>
      <c r="F45" s="9"/>
      <c r="H45" s="9"/>
      <c r="I45" s="10"/>
      <c r="J45" s="10"/>
      <c r="K45" s="9"/>
    </row>
    <row r="46" spans="5:11">
      <c r="E46" s="9"/>
      <c r="F46" s="9"/>
      <c r="H46" s="9"/>
      <c r="I46" s="10"/>
      <c r="J46" s="10"/>
      <c r="K46" s="9"/>
    </row>
    <row r="47" spans="5:11">
      <c r="E47" s="9"/>
      <c r="F47" s="9"/>
      <c r="H47" s="9"/>
      <c r="I47" s="10"/>
      <c r="J47" s="10"/>
      <c r="K47" s="9"/>
    </row>
    <row r="48" spans="5:11">
      <c r="E48" s="9"/>
      <c r="F48" s="9"/>
      <c r="H48" s="9"/>
      <c r="I48" s="10"/>
      <c r="J48" s="10"/>
      <c r="K48" s="9"/>
    </row>
    <row r="49" spans="5:11">
      <c r="E49" s="9"/>
      <c r="F49" s="9"/>
      <c r="H49" s="9"/>
      <c r="I49" s="10"/>
      <c r="J49" s="10"/>
      <c r="K49" s="9"/>
    </row>
    <row r="50" spans="5:11">
      <c r="E50" s="9"/>
      <c r="F50" s="9"/>
      <c r="H50" s="9"/>
      <c r="I50" s="10"/>
      <c r="J50" s="10"/>
      <c r="K50" s="9"/>
    </row>
    <row r="51" spans="5:11">
      <c r="E51" s="9"/>
      <c r="F51" s="9"/>
      <c r="H51" s="9"/>
      <c r="I51" s="10"/>
      <c r="J51" s="10"/>
      <c r="K51" s="9"/>
    </row>
    <row r="52" spans="5:11">
      <c r="E52" s="9"/>
      <c r="F52" s="9"/>
      <c r="H52" s="9"/>
      <c r="I52" s="10"/>
      <c r="J52" s="10"/>
      <c r="K52" s="9"/>
    </row>
    <row r="53" spans="5:11">
      <c r="E53" s="9"/>
      <c r="F53" s="9"/>
      <c r="H53" s="9"/>
      <c r="I53" s="10"/>
      <c r="J53" s="10"/>
      <c r="K53" s="9"/>
    </row>
    <row r="54" spans="5:11">
      <c r="E54" s="9"/>
      <c r="F54" s="9"/>
      <c r="H54" s="9"/>
      <c r="I54" s="10"/>
      <c r="J54" s="10"/>
      <c r="K54" s="9"/>
    </row>
    <row r="55" spans="5:11">
      <c r="E55" s="9"/>
      <c r="F55" s="9"/>
      <c r="H55" s="9"/>
      <c r="I55" s="10"/>
      <c r="J55" s="10"/>
      <c r="K55" s="9"/>
    </row>
    <row r="56" spans="5:11">
      <c r="E56" s="9"/>
      <c r="F56" s="9"/>
      <c r="H56" s="9"/>
      <c r="I56" s="10"/>
      <c r="J56" s="10"/>
      <c r="K56" s="9"/>
    </row>
    <row r="57" spans="5:11">
      <c r="E57" s="9"/>
      <c r="F57" s="9"/>
      <c r="H57" s="9"/>
      <c r="I57" s="10"/>
      <c r="J57" s="10"/>
      <c r="K57" s="9"/>
    </row>
    <row r="58" spans="5:11">
      <c r="E58" s="9"/>
      <c r="F58" s="9"/>
      <c r="H58" s="9"/>
      <c r="I58" s="10"/>
      <c r="J58" s="10"/>
      <c r="K58" s="9"/>
    </row>
    <row r="59" spans="5:11">
      <c r="E59" s="9"/>
      <c r="F59" s="9"/>
      <c r="H59" s="9"/>
      <c r="I59" s="10"/>
      <c r="J59" s="10"/>
      <c r="K59" s="9"/>
    </row>
    <row r="60" spans="5:11">
      <c r="E60" s="9"/>
      <c r="F60" s="9"/>
      <c r="H60" s="9"/>
      <c r="I60" s="10"/>
      <c r="J60" s="10"/>
      <c r="K60" s="9"/>
    </row>
    <row r="61" spans="5:11">
      <c r="E61" s="9"/>
      <c r="F61" s="9"/>
      <c r="H61" s="9"/>
      <c r="I61" s="10"/>
      <c r="J61" s="10"/>
      <c r="K61" s="9"/>
    </row>
    <row r="62" spans="5:11">
      <c r="E62" s="9"/>
      <c r="F62" s="9"/>
      <c r="H62" s="9"/>
      <c r="I62" s="10"/>
      <c r="J62" s="10"/>
      <c r="K62" s="9"/>
    </row>
    <row r="63" spans="5:11">
      <c r="E63" s="9"/>
      <c r="F63" s="9"/>
      <c r="H63" s="9"/>
      <c r="I63" s="10"/>
      <c r="J63" s="10"/>
      <c r="K63" s="9"/>
    </row>
    <row r="64" spans="5:11">
      <c r="E64" s="9"/>
      <c r="F64" s="9"/>
      <c r="H64" s="9"/>
      <c r="I64" s="10"/>
      <c r="J64" s="10"/>
      <c r="K64" s="9"/>
    </row>
    <row r="65" spans="5:11">
      <c r="E65" s="9"/>
      <c r="F65" s="9"/>
      <c r="H65" s="9"/>
      <c r="I65" s="10"/>
      <c r="J65" s="10"/>
      <c r="K65" s="9"/>
    </row>
    <row r="66" spans="5:11">
      <c r="E66" s="9"/>
      <c r="F66" s="9"/>
      <c r="H66" s="9"/>
      <c r="I66" s="10"/>
      <c r="J66" s="10"/>
      <c r="K66" s="9"/>
    </row>
    <row r="67" spans="5:11">
      <c r="E67" s="9"/>
      <c r="F67" s="9"/>
      <c r="H67" s="9"/>
      <c r="I67" s="10"/>
      <c r="J67" s="10"/>
      <c r="K67" s="9"/>
    </row>
    <row r="68" spans="5:11">
      <c r="E68" s="9"/>
      <c r="F68" s="9"/>
      <c r="H68" s="9"/>
      <c r="I68" s="10"/>
      <c r="J68" s="10"/>
      <c r="K68" s="9"/>
    </row>
    <row r="69" spans="5:11">
      <c r="E69" s="9"/>
      <c r="F69" s="9"/>
      <c r="H69" s="9"/>
      <c r="I69" s="10"/>
      <c r="J69" s="10"/>
      <c r="K69" s="9"/>
    </row>
    <row r="70" spans="5:11">
      <c r="E70" s="9"/>
      <c r="F70" s="9"/>
      <c r="H70" s="9"/>
      <c r="I70" s="10"/>
      <c r="J70" s="10"/>
      <c r="K70" s="9"/>
    </row>
    <row r="71" spans="5:11">
      <c r="E71" s="9"/>
      <c r="F71" s="9"/>
      <c r="H71" s="9"/>
      <c r="I71" s="10"/>
      <c r="J71" s="10"/>
      <c r="K71" s="9"/>
    </row>
    <row r="72" spans="5:11">
      <c r="E72" s="9"/>
      <c r="F72" s="9"/>
      <c r="H72" s="9"/>
      <c r="I72" s="10"/>
      <c r="J72" s="10"/>
      <c r="K72" s="9"/>
    </row>
    <row r="73" spans="5:11">
      <c r="E73" s="9"/>
      <c r="F73" s="9"/>
      <c r="H73" s="9"/>
      <c r="I73" s="10"/>
      <c r="J73" s="10"/>
      <c r="K73" s="9"/>
    </row>
    <row r="74" spans="5:11">
      <c r="E74" s="9"/>
      <c r="F74" s="9"/>
      <c r="H74" s="9"/>
      <c r="I74" s="10"/>
      <c r="J74" s="10"/>
      <c r="K74" s="9"/>
    </row>
    <row r="75" spans="5:11">
      <c r="E75" s="9"/>
      <c r="F75" s="9"/>
      <c r="H75" s="9"/>
      <c r="I75" s="10"/>
      <c r="J75" s="10"/>
      <c r="K75" s="9"/>
    </row>
    <row r="76" spans="5:11">
      <c r="E76" s="9"/>
      <c r="F76" s="9"/>
      <c r="H76" s="9"/>
      <c r="I76" s="10"/>
      <c r="J76" s="10"/>
      <c r="K76" s="9"/>
    </row>
    <row r="77" spans="5:11">
      <c r="E77" s="9"/>
      <c r="F77" s="9"/>
      <c r="H77" s="9"/>
      <c r="I77" s="10"/>
      <c r="J77" s="10"/>
      <c r="K77" s="9"/>
    </row>
    <row r="78" spans="5:11">
      <c r="E78" s="9"/>
      <c r="F78" s="9"/>
      <c r="H78" s="9"/>
      <c r="I78" s="10"/>
      <c r="J78" s="10"/>
      <c r="K78" s="9"/>
    </row>
    <row r="79" spans="5:11">
      <c r="E79" s="9"/>
      <c r="F79" s="9"/>
      <c r="H79" s="9"/>
      <c r="I79" s="10"/>
      <c r="J79" s="10"/>
      <c r="K79" s="9"/>
    </row>
    <row r="80" spans="5:11">
      <c r="E80" s="9"/>
      <c r="F80" s="9"/>
      <c r="H80" s="9"/>
      <c r="I80" s="10"/>
      <c r="J80" s="10"/>
      <c r="K80" s="9"/>
    </row>
    <row r="81" spans="5:11">
      <c r="E81" s="9"/>
      <c r="F81" s="9"/>
      <c r="H81" s="9"/>
      <c r="I81" s="10"/>
      <c r="J81" s="10"/>
      <c r="K81" s="9"/>
    </row>
    <row r="82" spans="5:11">
      <c r="E82" s="9"/>
      <c r="F82" s="9"/>
      <c r="H82" s="9"/>
      <c r="I82" s="10"/>
      <c r="J82" s="10"/>
      <c r="K82" s="9"/>
    </row>
    <row r="83" spans="5:11">
      <c r="E83" s="9"/>
      <c r="F83" s="9"/>
      <c r="H83" s="9"/>
      <c r="I83" s="10"/>
      <c r="J83" s="10"/>
      <c r="K83" s="9"/>
    </row>
    <row r="84" spans="5:11">
      <c r="E84" s="9"/>
      <c r="F84" s="9"/>
      <c r="H84" s="9"/>
      <c r="I84" s="10"/>
      <c r="J84" s="10"/>
      <c r="K84" s="9"/>
    </row>
    <row r="85" spans="5:11">
      <c r="E85" s="9"/>
      <c r="F85" s="9"/>
      <c r="H85" s="9"/>
      <c r="I85" s="10"/>
      <c r="J85" s="10"/>
      <c r="K85" s="9"/>
    </row>
    <row r="86" spans="5:11">
      <c r="E86" s="9"/>
      <c r="F86" s="9"/>
      <c r="H86" s="9"/>
      <c r="I86" s="10"/>
      <c r="J86" s="10"/>
      <c r="K86" s="9"/>
    </row>
    <row r="87" spans="5:11">
      <c r="E87" s="9"/>
      <c r="F87" s="9"/>
      <c r="H87" s="9"/>
      <c r="I87" s="10"/>
      <c r="J87" s="10"/>
      <c r="K87" s="9"/>
    </row>
    <row r="88" spans="5:11">
      <c r="E88" s="9"/>
      <c r="F88" s="9"/>
      <c r="H88" s="9"/>
      <c r="I88" s="10"/>
      <c r="J88" s="10"/>
      <c r="K88" s="9"/>
    </row>
    <row r="89" spans="5:11">
      <c r="E89" s="9"/>
      <c r="F89" s="9"/>
      <c r="H89" s="9"/>
      <c r="I89" s="10"/>
      <c r="J89" s="10"/>
      <c r="K89" s="9"/>
    </row>
    <row r="90" spans="5:11">
      <c r="E90" s="9"/>
      <c r="F90" s="9"/>
      <c r="H90" s="9"/>
      <c r="I90" s="10"/>
      <c r="J90" s="10"/>
      <c r="K90" s="9"/>
    </row>
    <row r="91" spans="5:11">
      <c r="E91" s="9"/>
      <c r="F91" s="9"/>
      <c r="H91" s="9"/>
      <c r="I91" s="10"/>
      <c r="J91" s="10"/>
      <c r="K91" s="9"/>
    </row>
    <row r="92" spans="5:11">
      <c r="E92" s="9"/>
      <c r="F92" s="9"/>
      <c r="H92" s="9"/>
      <c r="I92" s="10"/>
      <c r="J92" s="10"/>
      <c r="K92" s="9"/>
    </row>
    <row r="93" spans="5:11">
      <c r="E93" s="9"/>
      <c r="F93" s="9"/>
      <c r="H93" s="9"/>
      <c r="I93" s="10"/>
      <c r="J93" s="10"/>
      <c r="K93" s="9"/>
    </row>
    <row r="94" spans="5:11">
      <c r="E94" s="9"/>
      <c r="F94" s="9"/>
      <c r="H94" s="9"/>
      <c r="I94" s="10"/>
      <c r="J94" s="10"/>
      <c r="K94" s="9"/>
    </row>
    <row r="95" spans="5:11">
      <c r="E95" s="9"/>
      <c r="F95" s="9"/>
      <c r="H95" s="9"/>
      <c r="I95" s="10"/>
      <c r="J95" s="10"/>
      <c r="K95" s="9"/>
    </row>
    <row r="96" spans="5:11">
      <c r="E96" s="9"/>
      <c r="F96" s="9"/>
      <c r="H96" s="9"/>
      <c r="I96" s="10"/>
      <c r="J96" s="10"/>
      <c r="K96" s="9"/>
    </row>
    <row r="97" spans="5:11">
      <c r="E97" s="9"/>
      <c r="F97" s="9"/>
      <c r="H97" s="9"/>
      <c r="I97" s="10"/>
      <c r="J97" s="10"/>
      <c r="K97" s="9"/>
    </row>
    <row r="98" spans="5:11">
      <c r="E98" s="9"/>
      <c r="F98" s="9"/>
      <c r="H98" s="9"/>
      <c r="I98" s="10"/>
      <c r="J98" s="10"/>
      <c r="K98" s="9"/>
    </row>
    <row r="99" spans="5:11">
      <c r="E99" s="9"/>
      <c r="F99" s="9"/>
      <c r="H99" s="9"/>
      <c r="I99" s="10"/>
      <c r="J99" s="10"/>
      <c r="K99" s="9"/>
    </row>
    <row r="100" spans="5:11">
      <c r="E100" s="9"/>
      <c r="F100" s="9"/>
      <c r="H100" s="9"/>
      <c r="I100" s="10"/>
      <c r="J100" s="10"/>
      <c r="K100" s="9"/>
    </row>
    <row r="101" spans="5:11">
      <c r="E101" s="9"/>
      <c r="F101" s="9"/>
      <c r="H101" s="9"/>
      <c r="I101" s="10"/>
      <c r="J101" s="10"/>
      <c r="K101" s="9"/>
    </row>
    <row r="102" spans="5:11">
      <c r="E102" s="9"/>
      <c r="F102" s="9"/>
      <c r="H102" s="9"/>
      <c r="I102" s="10"/>
      <c r="J102" s="10"/>
      <c r="K102" s="9"/>
    </row>
    <row r="103" spans="5:11">
      <c r="E103" s="9"/>
      <c r="F103" s="9"/>
      <c r="H103" s="9"/>
      <c r="I103" s="10"/>
      <c r="J103" s="10"/>
      <c r="K103" s="9"/>
    </row>
    <row r="104" spans="5:11">
      <c r="E104" s="9"/>
      <c r="F104" s="9"/>
      <c r="H104" s="9"/>
      <c r="I104" s="10"/>
      <c r="J104" s="10"/>
      <c r="K104" s="9"/>
    </row>
    <row r="105" spans="5:11">
      <c r="E105" s="9"/>
      <c r="F105" s="9"/>
      <c r="H105" s="9"/>
      <c r="I105" s="10"/>
      <c r="J105" s="10"/>
      <c r="K105" s="9"/>
    </row>
    <row r="106" spans="5:11">
      <c r="E106" s="9"/>
      <c r="F106" s="9"/>
      <c r="H106" s="9"/>
      <c r="I106" s="10"/>
      <c r="J106" s="10"/>
      <c r="K106" s="9"/>
    </row>
    <row r="107" spans="5:11">
      <c r="E107" s="9"/>
      <c r="F107" s="9"/>
      <c r="H107" s="9"/>
      <c r="I107" s="10"/>
      <c r="J107" s="10"/>
      <c r="K107" s="9"/>
    </row>
    <row r="108" spans="5:11">
      <c r="E108" s="9"/>
      <c r="F108" s="9"/>
      <c r="H108" s="9"/>
      <c r="I108" s="10"/>
      <c r="J108" s="10"/>
      <c r="K108" s="9"/>
    </row>
    <row r="109" spans="5:11">
      <c r="E109" s="9"/>
      <c r="F109" s="9"/>
      <c r="H109" s="9"/>
      <c r="I109" s="10"/>
      <c r="J109" s="10"/>
      <c r="K109" s="9"/>
    </row>
    <row r="110" spans="5:11">
      <c r="E110" s="9"/>
      <c r="F110" s="9"/>
      <c r="H110" s="9"/>
      <c r="I110" s="10"/>
      <c r="J110" s="10"/>
      <c r="K110" s="9"/>
    </row>
    <row r="111" spans="5:11">
      <c r="E111" s="9"/>
      <c r="F111" s="9"/>
      <c r="H111" s="9"/>
      <c r="I111" s="10"/>
      <c r="J111" s="10"/>
      <c r="K111" s="9"/>
    </row>
    <row r="112" spans="5:11">
      <c r="E112" s="9"/>
      <c r="F112" s="9"/>
      <c r="H112" s="9"/>
      <c r="I112" s="10"/>
      <c r="J112" s="10"/>
      <c r="K112" s="9"/>
    </row>
    <row r="113" spans="5:11">
      <c r="E113" s="9"/>
      <c r="F113" s="9"/>
      <c r="H113" s="9"/>
      <c r="I113" s="10"/>
      <c r="J113" s="10"/>
      <c r="K113" s="9"/>
    </row>
    <row r="114" spans="5:11">
      <c r="E114" s="9"/>
      <c r="F114" s="9"/>
      <c r="H114" s="9"/>
      <c r="I114" s="10"/>
      <c r="J114" s="10"/>
      <c r="K114" s="9"/>
    </row>
    <row r="115" spans="5:11">
      <c r="E115" s="9"/>
      <c r="F115" s="9"/>
      <c r="H115" s="9"/>
      <c r="I115" s="10"/>
      <c r="J115" s="10"/>
      <c r="K115" s="9"/>
    </row>
    <row r="116" spans="5:11">
      <c r="E116" s="9"/>
      <c r="F116" s="9"/>
      <c r="H116" s="9"/>
      <c r="I116" s="10"/>
      <c r="J116" s="10"/>
      <c r="K116" s="9"/>
    </row>
    <row r="117" spans="5:11">
      <c r="E117" s="9"/>
      <c r="F117" s="9"/>
      <c r="H117" s="9"/>
      <c r="I117" s="10"/>
      <c r="J117" s="10"/>
      <c r="K117" s="9"/>
    </row>
    <row r="118" spans="5:11">
      <c r="E118" s="9"/>
      <c r="F118" s="9"/>
      <c r="H118" s="9"/>
      <c r="I118" s="10"/>
      <c r="J118" s="10"/>
      <c r="K118" s="9"/>
    </row>
    <row r="119" spans="5:11">
      <c r="E119" s="9"/>
      <c r="F119" s="9"/>
      <c r="H119" s="9"/>
      <c r="I119" s="10"/>
      <c r="J119" s="10"/>
      <c r="K119" s="9"/>
    </row>
    <row r="120" spans="5:11">
      <c r="E120" s="9"/>
      <c r="F120" s="9"/>
      <c r="H120" s="9"/>
      <c r="I120" s="10"/>
      <c r="J120" s="10"/>
      <c r="K120" s="9"/>
    </row>
    <row r="121" spans="5:11">
      <c r="E121" s="9"/>
      <c r="F121" s="9"/>
      <c r="H121" s="9"/>
      <c r="I121" s="10"/>
      <c r="J121" s="10"/>
      <c r="K121" s="9"/>
    </row>
    <row r="122" spans="5:11">
      <c r="E122" s="9"/>
      <c r="F122" s="9"/>
      <c r="H122" s="9"/>
      <c r="I122" s="10"/>
      <c r="J122" s="10"/>
      <c r="K122" s="9"/>
    </row>
    <row r="123" spans="5:11">
      <c r="E123" s="9"/>
      <c r="F123" s="9"/>
      <c r="H123" s="9"/>
      <c r="I123" s="10"/>
      <c r="J123" s="10"/>
      <c r="K123" s="9"/>
    </row>
    <row r="124" spans="5:11">
      <c r="E124" s="9"/>
      <c r="F124" s="9"/>
      <c r="H124" s="9"/>
      <c r="I124" s="10"/>
      <c r="J124" s="10"/>
      <c r="K124" s="9"/>
    </row>
    <row r="125" spans="5:11">
      <c r="E125" s="9"/>
      <c r="F125" s="9"/>
      <c r="H125" s="9"/>
      <c r="I125" s="10"/>
      <c r="J125" s="10"/>
      <c r="K125" s="9"/>
    </row>
    <row r="126" spans="5:11">
      <c r="E126" s="9"/>
      <c r="F126" s="9"/>
      <c r="H126" s="9"/>
      <c r="I126" s="10"/>
      <c r="J126" s="10"/>
      <c r="K126" s="9"/>
    </row>
    <row r="127" spans="5:11">
      <c r="E127" s="9"/>
      <c r="F127" s="9"/>
      <c r="H127" s="9"/>
      <c r="I127" s="10"/>
      <c r="J127" s="10"/>
      <c r="K127" s="9"/>
    </row>
    <row r="128" spans="5:11">
      <c r="E128" s="9"/>
      <c r="F128" s="9"/>
      <c r="H128" s="9"/>
      <c r="I128" s="10"/>
      <c r="J128" s="10"/>
      <c r="K128" s="9"/>
    </row>
    <row r="129" spans="5:11">
      <c r="E129" s="9"/>
      <c r="F129" s="9"/>
      <c r="H129" s="9"/>
      <c r="I129" s="10"/>
      <c r="J129" s="10"/>
      <c r="K129" s="9"/>
    </row>
    <row r="130" spans="5:11">
      <c r="E130" s="9"/>
      <c r="F130" s="9"/>
      <c r="H130" s="9"/>
      <c r="I130" s="10"/>
      <c r="J130" s="10"/>
      <c r="K130" s="9"/>
    </row>
    <row r="131" spans="5:11">
      <c r="E131" s="9"/>
      <c r="F131" s="9"/>
      <c r="H131" s="9"/>
      <c r="I131" s="10"/>
      <c r="J131" s="10"/>
      <c r="K131" s="9"/>
    </row>
    <row r="132" spans="5:11">
      <c r="E132" s="9"/>
      <c r="F132" s="9"/>
      <c r="H132" s="9"/>
      <c r="I132" s="10"/>
      <c r="J132" s="10"/>
      <c r="K132" s="9"/>
    </row>
    <row r="133" spans="5:11">
      <c r="E133" s="9"/>
      <c r="F133" s="9"/>
      <c r="H133" s="9"/>
      <c r="I133" s="10"/>
      <c r="J133" s="10"/>
      <c r="K133" s="9"/>
    </row>
    <row r="134" spans="5:11">
      <c r="E134" s="9"/>
      <c r="F134" s="9"/>
      <c r="H134" s="9"/>
      <c r="I134" s="10"/>
      <c r="J134" s="10"/>
      <c r="K134" s="9"/>
    </row>
    <row r="135" spans="5:11">
      <c r="E135" s="9"/>
      <c r="F135" s="9"/>
      <c r="H135" s="9"/>
      <c r="I135" s="10"/>
      <c r="J135" s="10"/>
      <c r="K135" s="9"/>
    </row>
    <row r="136" spans="5:11">
      <c r="E136" s="9"/>
      <c r="F136" s="9"/>
      <c r="H136" s="9"/>
      <c r="I136" s="10"/>
      <c r="J136" s="10"/>
      <c r="K136" s="9"/>
    </row>
    <row r="137" spans="5:11">
      <c r="E137" s="9"/>
      <c r="F137" s="9"/>
      <c r="H137" s="9"/>
      <c r="I137" s="10"/>
      <c r="J137" s="10"/>
      <c r="K137" s="9"/>
    </row>
    <row r="138" spans="5:11">
      <c r="E138" s="9"/>
      <c r="F138" s="9"/>
      <c r="H138" s="9"/>
      <c r="I138" s="10"/>
      <c r="J138" s="10"/>
      <c r="K138" s="9"/>
    </row>
    <row r="139" spans="5:11">
      <c r="E139" s="9"/>
      <c r="F139" s="9"/>
      <c r="H139" s="9"/>
      <c r="I139" s="10"/>
      <c r="J139" s="10"/>
      <c r="K139" s="9"/>
    </row>
    <row r="140" spans="5:11">
      <c r="E140" s="9"/>
      <c r="F140" s="9"/>
      <c r="H140" s="9"/>
      <c r="I140" s="10"/>
      <c r="J140" s="10"/>
      <c r="K140" s="9"/>
    </row>
    <row r="141" spans="5:11">
      <c r="E141" s="9"/>
      <c r="F141" s="9"/>
      <c r="H141" s="9"/>
      <c r="I141" s="10"/>
      <c r="J141" s="10"/>
      <c r="K141" s="9"/>
    </row>
    <row r="142" spans="5:11">
      <c r="E142" s="9"/>
      <c r="F142" s="9"/>
      <c r="H142" s="9"/>
      <c r="I142" s="10"/>
      <c r="J142" s="10"/>
      <c r="K142" s="9"/>
    </row>
    <row r="143" spans="5:11">
      <c r="E143" s="9"/>
      <c r="F143" s="9"/>
      <c r="H143" s="9"/>
      <c r="I143" s="10"/>
      <c r="J143" s="10"/>
      <c r="K143" s="9"/>
    </row>
    <row r="144" spans="5:11">
      <c r="E144" s="9"/>
      <c r="F144" s="9"/>
      <c r="H144" s="9"/>
      <c r="I144" s="10"/>
      <c r="J144" s="10"/>
      <c r="K144" s="9"/>
    </row>
    <row r="145" spans="5:11">
      <c r="E145" s="9"/>
      <c r="F145" s="9"/>
      <c r="H145" s="9"/>
      <c r="I145" s="10"/>
      <c r="J145" s="10"/>
      <c r="K145" s="9"/>
    </row>
    <row r="146" spans="5:11">
      <c r="E146" s="9"/>
      <c r="F146" s="9"/>
      <c r="H146" s="9"/>
      <c r="I146" s="10"/>
      <c r="J146" s="10"/>
      <c r="K146" s="9"/>
    </row>
    <row r="147" spans="5:11">
      <c r="E147" s="9"/>
      <c r="F147" s="9"/>
      <c r="H147" s="9"/>
      <c r="I147" s="10"/>
      <c r="J147" s="10"/>
      <c r="K147" s="9"/>
    </row>
    <row r="148" spans="5:11">
      <c r="E148" s="9"/>
      <c r="F148" s="9"/>
      <c r="H148" s="9"/>
      <c r="I148" s="10"/>
      <c r="J148" s="10"/>
      <c r="K148" s="9"/>
    </row>
    <row r="149" spans="5:11">
      <c r="E149" s="9"/>
      <c r="F149" s="9"/>
      <c r="H149" s="9"/>
      <c r="I149" s="10"/>
      <c r="J149" s="10"/>
      <c r="K149" s="9"/>
    </row>
    <row r="150" spans="5:11">
      <c r="E150" s="9"/>
      <c r="F150" s="9"/>
      <c r="H150" s="9"/>
      <c r="I150" s="10"/>
      <c r="J150" s="10"/>
      <c r="K150" s="9"/>
    </row>
    <row r="151" spans="5:11">
      <c r="E151" s="9"/>
      <c r="F151" s="9"/>
      <c r="H151" s="9"/>
      <c r="I151" s="10"/>
      <c r="J151" s="10"/>
      <c r="K151" s="9"/>
    </row>
    <row r="152" spans="5:11">
      <c r="E152" s="9"/>
      <c r="F152" s="9"/>
      <c r="H152" s="9"/>
      <c r="I152" s="10"/>
      <c r="J152" s="10"/>
      <c r="K152" s="9"/>
    </row>
    <row r="153" spans="5:11">
      <c r="E153" s="9"/>
      <c r="F153" s="9"/>
      <c r="H153" s="9"/>
      <c r="I153" s="10"/>
      <c r="J153" s="10"/>
      <c r="K153" s="9"/>
    </row>
    <row r="154" spans="5:11">
      <c r="E154" s="9"/>
      <c r="F154" s="9"/>
      <c r="H154" s="9"/>
      <c r="I154" s="10"/>
      <c r="J154" s="10"/>
      <c r="K154" s="9"/>
    </row>
    <row r="155" spans="5:11">
      <c r="E155" s="9"/>
      <c r="F155" s="9"/>
      <c r="H155" s="9"/>
      <c r="I155" s="10"/>
      <c r="J155" s="10"/>
      <c r="K155" s="9"/>
    </row>
    <row r="156" spans="5:11">
      <c r="E156" s="9"/>
      <c r="F156" s="9"/>
      <c r="H156" s="9"/>
      <c r="I156" s="10"/>
      <c r="J156" s="10"/>
      <c r="K156" s="9"/>
    </row>
    <row r="157" spans="5:11">
      <c r="E157" s="9"/>
      <c r="F157" s="9"/>
      <c r="H157" s="9"/>
      <c r="I157" s="10"/>
      <c r="J157" s="10"/>
      <c r="K157" s="9"/>
    </row>
    <row r="158" spans="5:11">
      <c r="E158" s="9"/>
      <c r="F158" s="9"/>
      <c r="H158" s="9"/>
      <c r="I158" s="10"/>
      <c r="J158" s="10"/>
      <c r="K158" s="9"/>
    </row>
    <row r="159" spans="5:11">
      <c r="E159" s="9"/>
      <c r="F159" s="9"/>
      <c r="H159" s="9"/>
      <c r="I159" s="10"/>
      <c r="J159" s="10"/>
      <c r="K159" s="9"/>
    </row>
    <row r="160" spans="5:11">
      <c r="E160" s="9"/>
      <c r="F160" s="9"/>
      <c r="H160" s="9"/>
      <c r="I160" s="10"/>
      <c r="J160" s="10"/>
      <c r="K160" s="9"/>
    </row>
    <row r="161" spans="5:11">
      <c r="E161" s="9"/>
      <c r="F161" s="9"/>
      <c r="H161" s="9"/>
      <c r="I161" s="10"/>
      <c r="J161" s="10"/>
      <c r="K161" s="9"/>
    </row>
    <row r="162" spans="5:11">
      <c r="E162" s="9"/>
      <c r="F162" s="9"/>
      <c r="H162" s="9"/>
      <c r="I162" s="10"/>
      <c r="J162" s="10"/>
      <c r="K162" s="9"/>
    </row>
    <row r="163" spans="5:11">
      <c r="E163" s="9"/>
      <c r="F163" s="9"/>
      <c r="H163" s="9"/>
      <c r="I163" s="10"/>
      <c r="J163" s="10"/>
      <c r="K163" s="9"/>
    </row>
    <row r="164" spans="5:11">
      <c r="E164" s="9"/>
      <c r="F164" s="9"/>
      <c r="H164" s="9"/>
      <c r="I164" s="10"/>
      <c r="J164" s="10"/>
      <c r="K164" s="9"/>
    </row>
    <row r="165" spans="5:11">
      <c r="E165" s="9"/>
      <c r="F165" s="9"/>
      <c r="H165" s="9"/>
      <c r="I165" s="10"/>
      <c r="J165" s="10"/>
      <c r="K165" s="9"/>
    </row>
    <row r="166" spans="5:11">
      <c r="E166" s="9"/>
      <c r="F166" s="9"/>
      <c r="H166" s="9"/>
      <c r="I166" s="10"/>
      <c r="J166" s="10"/>
      <c r="K166" s="9"/>
    </row>
    <row r="167" spans="5:11">
      <c r="E167" s="9"/>
      <c r="F167" s="9"/>
      <c r="H167" s="9"/>
      <c r="I167" s="10"/>
      <c r="J167" s="10"/>
      <c r="K167" s="9"/>
    </row>
    <row r="168" spans="5:11">
      <c r="E168" s="9"/>
      <c r="F168" s="9"/>
      <c r="H168" s="9"/>
      <c r="I168" s="10"/>
      <c r="J168" s="10"/>
      <c r="K168" s="9"/>
    </row>
    <row r="169" spans="5:11">
      <c r="E169" s="9"/>
      <c r="F169" s="9"/>
      <c r="H169" s="9"/>
      <c r="I169" s="10"/>
      <c r="J169" s="10"/>
      <c r="K169" s="9"/>
    </row>
    <row r="170" spans="5:11">
      <c r="E170" s="9"/>
      <c r="F170" s="9"/>
      <c r="H170" s="9"/>
      <c r="I170" s="10"/>
      <c r="J170" s="10"/>
      <c r="K170" s="9"/>
    </row>
    <row r="171" spans="5:11">
      <c r="E171" s="9"/>
      <c r="F171" s="9"/>
      <c r="H171" s="9"/>
      <c r="I171" s="10"/>
      <c r="J171" s="10"/>
      <c r="K171" s="9"/>
    </row>
    <row r="172" spans="5:11">
      <c r="E172" s="9"/>
      <c r="F172" s="9"/>
      <c r="H172" s="9"/>
      <c r="I172" s="10"/>
      <c r="J172" s="10"/>
      <c r="K172" s="9"/>
    </row>
    <row r="173" spans="5:11">
      <c r="E173" s="9"/>
      <c r="F173" s="9"/>
      <c r="H173" s="9"/>
      <c r="I173" s="10"/>
      <c r="J173" s="10"/>
      <c r="K173" s="9"/>
    </row>
    <row r="174" spans="5:11">
      <c r="E174" s="9"/>
      <c r="F174" s="9"/>
      <c r="H174" s="9"/>
      <c r="I174" s="10"/>
      <c r="J174" s="10"/>
      <c r="K174" s="9"/>
    </row>
    <row r="175" spans="5:11">
      <c r="E175" s="9"/>
      <c r="F175" s="9"/>
      <c r="H175" s="9"/>
      <c r="I175" s="10"/>
      <c r="J175" s="10"/>
      <c r="K175" s="9"/>
    </row>
    <row r="176" spans="5:11">
      <c r="E176" s="9"/>
      <c r="F176" s="9"/>
      <c r="H176" s="9"/>
      <c r="I176" s="10"/>
      <c r="J176" s="10"/>
      <c r="K176" s="9"/>
    </row>
    <row r="177" spans="5:11">
      <c r="E177" s="9"/>
      <c r="F177" s="9"/>
      <c r="H177" s="9"/>
      <c r="I177" s="10"/>
      <c r="J177" s="10"/>
      <c r="K177" s="9"/>
    </row>
    <row r="178" spans="5:11">
      <c r="E178" s="9"/>
      <c r="F178" s="9"/>
      <c r="H178" s="9"/>
      <c r="I178" s="10"/>
      <c r="J178" s="10"/>
      <c r="K178" s="9"/>
    </row>
    <row r="179" spans="5:11">
      <c r="E179" s="9"/>
      <c r="F179" s="9"/>
      <c r="H179" s="9"/>
      <c r="I179" s="10"/>
      <c r="J179" s="10"/>
      <c r="K179" s="9"/>
    </row>
    <row r="180" spans="5:11">
      <c r="E180" s="9"/>
      <c r="F180" s="9"/>
      <c r="H180" s="9"/>
      <c r="I180" s="10"/>
      <c r="J180" s="10"/>
      <c r="K180" s="9"/>
    </row>
    <row r="181" spans="5:11">
      <c r="E181" s="9"/>
      <c r="F181" s="9"/>
      <c r="H181" s="9"/>
      <c r="I181" s="10"/>
      <c r="J181" s="10"/>
      <c r="K181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n + e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c n + e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J / n l w o i k e 4 D g A A A B E A A A A T A B w A R m 9 y b X V s Y X M v U 2 V j d G l v b j E u b S C i G A A o o B Q A A A A A A A A A A A A A A A A A A A A A A A A A A A A r T k 0 u y c z P U w i G 0 I b W A F B L A Q I t A B Q A A g A I A H J / n l w f H n k j p A A A A P Y A A A A S A A A A A A A A A A A A A A A A A A A A A A B D b 2 5 m a W c v U G F j a 2 F n Z S 5 4 b W x Q S w E C L Q A U A A I A C A B y f 5 5 c D 8 r p q 6 Q A A A D p A A A A E w A A A A A A A A A A A A A A A A D w A A A A W 0 N v b n R l b n R f V H l w Z X N d L n h t b F B L A Q I t A B Q A A g A I A H J / n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I 8 m R B e 8 x R 6 S + l J L D / c F 6 A A A A A A I A A A A A A B B m A A A A A Q A A I A A A A O 1 Z x d 2 C a L u N s e o b j w K M u W M f d e 1 T + P p F P P I i M / 0 r C D 9 u A A A A A A 6 A A A A A A g A A I A A A A O W Y y M J W Y h u 6 C m v t N O 5 7 v n N C 8 Z e 7 h V / x P U V w D 6 n S A A l b U A A A A I B R 2 W D j h Y q A o C q O v y O L c I i 9 i 7 T x s z P n p G 7 6 W R n Z 7 J H j k 9 m u j i H Z P B u R O 0 X Z Y R 0 z g A z s k I U O B D t 6 O t n 8 m + b m N S b 7 / B y D 3 h 3 x p V 6 o a V T 6 P c n 5 Q A A A A D 5 C A c U T J h T J N N H u t j X F 4 M a b e m h F 3 k f k 8 F Z N v Z X W N L U 9 M T F n j 8 Z z / m N M j o o 4 Y y I M P o y C U x B t X T 8 X 4 + s N T D v t t F 4 = < / D a t a M a s h u p > 
</file>

<file path=customXml/itemProps1.xml><?xml version="1.0" encoding="utf-8"?>
<ds:datastoreItem xmlns:ds="http://schemas.openxmlformats.org/officeDocument/2006/customXml" ds:itemID="{DFF5C36C-F9DE-449D-8AB8-BFD8AFD9B1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Transparência Informacional</vt:lpstr>
      <vt:lpstr>Suporte</vt:lpstr>
      <vt:lpstr>Base Contratos Detalhado</vt:lpstr>
      <vt:lpstr>Base 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Orofino de Souza</dc:creator>
  <cp:lastModifiedBy>Isabella Rosenvald Figueiredo</cp:lastModifiedBy>
  <cp:lastPrinted>2024-08-16T19:51:49Z</cp:lastPrinted>
  <dcterms:created xsi:type="dcterms:W3CDTF">2024-08-16T17:28:21Z</dcterms:created>
  <dcterms:modified xsi:type="dcterms:W3CDTF">2026-04-30T20:26:58Z</dcterms:modified>
</cp:coreProperties>
</file>